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37. SETEMBRO 2021\"/>
    </mc:Choice>
  </mc:AlternateContent>
  <xr:revisionPtr revIDLastSave="0" documentId="13_ncr:1_{D1E6CC9F-AEEB-4A99-AF51-BBBFF976C6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24" r:id="rId10"/>
    <sheet name="9" sheetId="25" r:id="rId11"/>
    <sheet name="10" sheetId="26" r:id="rId12"/>
    <sheet name="11" sheetId="12" r:id="rId13"/>
    <sheet name="12" sheetId="28" r:id="rId14"/>
    <sheet name="13" sheetId="30" r:id="rId15"/>
    <sheet name="14" sheetId="33" r:id="rId16"/>
    <sheet name="Folha1" sheetId="4" state="hidden" r:id="rId17"/>
    <sheet name="Folha2" sheetId="5" state="hidden" r:id="rId18"/>
  </sheets>
  <definedNames>
    <definedName name="_xlnm.Print_Area" localSheetId="11">'10'!$A$99:$AC$142</definedName>
    <definedName name="_xlnm.Print_Area" localSheetId="12">'11'!$A$5:$AA$48</definedName>
    <definedName name="_xlnm.Print_Area" localSheetId="13">'12'!$A$5:$AA$34</definedName>
    <definedName name="_xlnm.Print_Area" localSheetId="14">'13'!$A$5:$AA$25</definedName>
    <definedName name="_xlnm.Print_Area" localSheetId="15">'14'!$A$5:$AA$31</definedName>
    <definedName name="_xlnm.Print_Area" localSheetId="6">'5'!$A$4:$AC$71</definedName>
    <definedName name="_xlnm.Print_Area" localSheetId="7">'6'!$A$4:$AC$71</definedName>
    <definedName name="_xlnm.Print_Area" localSheetId="8">'7'!$A$4:$AC$71</definedName>
    <definedName name="_xlnm.Print_Area" localSheetId="9">'8'!$A$99:$AC$142</definedName>
    <definedName name="_xlnm.Print_Area" localSheetId="10">'9'!$A$99:$AC$142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36" l="1"/>
  <c r="O6" i="36"/>
  <c r="P6" i="36"/>
  <c r="M7" i="36"/>
  <c r="N7" i="36"/>
  <c r="O7" i="36"/>
  <c r="O9" i="36" s="1"/>
  <c r="R7" i="36"/>
  <c r="L8" i="36"/>
  <c r="N8" i="36"/>
  <c r="R8" i="36"/>
  <c r="B9" i="36"/>
  <c r="J7" i="36" s="1"/>
  <c r="C9" i="36"/>
  <c r="K7" i="36" s="1"/>
  <c r="D9" i="36"/>
  <c r="L7" i="36" s="1"/>
  <c r="L9" i="36" s="1"/>
  <c r="E9" i="36"/>
  <c r="M8" i="36" s="1"/>
  <c r="F9" i="36"/>
  <c r="G9" i="36"/>
  <c r="O8" i="36" s="1"/>
  <c r="H9" i="36"/>
  <c r="P7" i="36" s="1"/>
  <c r="N9" i="36"/>
  <c r="R9" i="36"/>
  <c r="H11" i="36"/>
  <c r="H12" i="36"/>
  <c r="R12" i="36"/>
  <c r="A14" i="36"/>
  <c r="G14" i="36"/>
  <c r="O14" i="36"/>
  <c r="G15" i="36"/>
  <c r="H15" i="36"/>
  <c r="O15" i="36"/>
  <c r="P15" i="36"/>
  <c r="J16" i="36"/>
  <c r="K16" i="36"/>
  <c r="M16" i="36"/>
  <c r="R16" i="36"/>
  <c r="J17" i="36"/>
  <c r="K17" i="36"/>
  <c r="R17" i="36"/>
  <c r="B18" i="36"/>
  <c r="D18" i="36"/>
  <c r="L16" i="36" s="1"/>
  <c r="E18" i="36"/>
  <c r="M17" i="36" s="1"/>
  <c r="M18" i="36" s="1"/>
  <c r="F18" i="36"/>
  <c r="N16" i="36" s="1"/>
  <c r="G18" i="36"/>
  <c r="O16" i="36" s="1"/>
  <c r="H18" i="36"/>
  <c r="H20" i="36" s="1"/>
  <c r="J18" i="36"/>
  <c r="K18" i="36"/>
  <c r="R18" i="36"/>
  <c r="J21" i="36"/>
  <c r="A23" i="36"/>
  <c r="G23" i="36"/>
  <c r="B25" i="36"/>
  <c r="C25" i="36"/>
  <c r="D25" i="36"/>
  <c r="E25" i="36"/>
  <c r="F25" i="36"/>
  <c r="G25" i="36"/>
  <c r="H25" i="36"/>
  <c r="J25" i="36"/>
  <c r="B26" i="36"/>
  <c r="C26" i="36"/>
  <c r="D26" i="36"/>
  <c r="E26" i="36"/>
  <c r="F26" i="36"/>
  <c r="G26" i="36"/>
  <c r="H26" i="36"/>
  <c r="J26" i="36"/>
  <c r="B27" i="36"/>
  <c r="C27" i="36"/>
  <c r="D27" i="36"/>
  <c r="E27" i="36"/>
  <c r="F27" i="36"/>
  <c r="G27" i="36"/>
  <c r="L18" i="36" l="1"/>
  <c r="K9" i="36"/>
  <c r="M9" i="36"/>
  <c r="S7" i="36"/>
  <c r="P17" i="36"/>
  <c r="O17" i="36"/>
  <c r="O18" i="36" s="1"/>
  <c r="P16" i="36"/>
  <c r="K8" i="36"/>
  <c r="N17" i="36"/>
  <c r="N18" i="36" s="1"/>
  <c r="J8" i="36"/>
  <c r="J9" i="36" s="1"/>
  <c r="H27" i="36"/>
  <c r="J27" i="36" s="1"/>
  <c r="L17" i="36"/>
  <c r="P8" i="36"/>
  <c r="S8" i="36" s="1"/>
  <c r="H21" i="36"/>
  <c r="P9" i="36" l="1"/>
  <c r="S9" i="36" s="1"/>
  <c r="P18" i="36"/>
  <c r="S18" i="36" s="1"/>
  <c r="S16" i="36"/>
  <c r="S17" i="36"/>
  <c r="H18" i="20"/>
  <c r="G18" i="20"/>
  <c r="H9" i="20"/>
  <c r="G9" i="20"/>
  <c r="E18" i="19"/>
  <c r="F18" i="19"/>
  <c r="G18" i="19"/>
  <c r="H18" i="19"/>
  <c r="E9" i="19"/>
  <c r="F9" i="19"/>
  <c r="G9" i="19"/>
  <c r="H9" i="19"/>
  <c r="F43" i="30"/>
  <c r="G43" i="30"/>
  <c r="F25" i="28"/>
  <c r="G25" i="28"/>
  <c r="F26" i="28"/>
  <c r="G26" i="28"/>
  <c r="N39" i="30"/>
  <c r="N40" i="30"/>
  <c r="N41" i="30"/>
  <c r="N42" i="30"/>
  <c r="N38" i="30"/>
  <c r="N33" i="30"/>
  <c r="N34" i="30"/>
  <c r="N35" i="30"/>
  <c r="N36" i="30"/>
  <c r="N32" i="30"/>
  <c r="N47" i="33"/>
  <c r="N48" i="33"/>
  <c r="N49" i="33"/>
  <c r="N50" i="33"/>
  <c r="N51" i="33"/>
  <c r="N52" i="33"/>
  <c r="N46" i="33"/>
  <c r="N39" i="33"/>
  <c r="N40" i="33"/>
  <c r="N41" i="33"/>
  <c r="N42" i="33"/>
  <c r="N43" i="33"/>
  <c r="N44" i="33"/>
  <c r="N38" i="33"/>
  <c r="N17" i="33"/>
  <c r="N18" i="33"/>
  <c r="N19" i="33"/>
  <c r="N20" i="33"/>
  <c r="N21" i="33"/>
  <c r="N22" i="33"/>
  <c r="N16" i="33"/>
  <c r="N9" i="33"/>
  <c r="N10" i="33"/>
  <c r="N11" i="33"/>
  <c r="N12" i="33"/>
  <c r="N13" i="33"/>
  <c r="N14" i="33"/>
  <c r="N8" i="33"/>
  <c r="C64" i="30"/>
  <c r="D64" i="30"/>
  <c r="E64" i="30"/>
  <c r="F64" i="30"/>
  <c r="G64" i="30"/>
  <c r="H64" i="30"/>
  <c r="I64" i="30"/>
  <c r="C65" i="30"/>
  <c r="D65" i="30"/>
  <c r="E65" i="30"/>
  <c r="F65" i="30"/>
  <c r="G65" i="30"/>
  <c r="H65" i="30"/>
  <c r="I65" i="30"/>
  <c r="D66" i="30"/>
  <c r="E66" i="30"/>
  <c r="F66" i="30"/>
  <c r="N15" i="30"/>
  <c r="N16" i="30"/>
  <c r="N17" i="30"/>
  <c r="N18" i="30"/>
  <c r="N14" i="30"/>
  <c r="N9" i="30"/>
  <c r="N10" i="30"/>
  <c r="N11" i="30"/>
  <c r="N12" i="30"/>
  <c r="N8" i="30"/>
  <c r="F79" i="28"/>
  <c r="G79" i="28"/>
  <c r="H79" i="28"/>
  <c r="K79" i="28" s="1"/>
  <c r="N51" i="28"/>
  <c r="N52" i="28"/>
  <c r="N53" i="28"/>
  <c r="N54" i="28"/>
  <c r="N55" i="28"/>
  <c r="N56" i="28"/>
  <c r="N57" i="28"/>
  <c r="N50" i="28"/>
  <c r="N42" i="28"/>
  <c r="N43" i="28"/>
  <c r="N44" i="28"/>
  <c r="N45" i="28"/>
  <c r="N46" i="28"/>
  <c r="N47" i="28"/>
  <c r="N48" i="28"/>
  <c r="N41" i="28"/>
  <c r="S46" i="28"/>
  <c r="S13" i="28"/>
  <c r="N18" i="28"/>
  <c r="N19" i="28"/>
  <c r="N20" i="28"/>
  <c r="N21" i="28"/>
  <c r="N22" i="28"/>
  <c r="N23" i="28"/>
  <c r="N24" i="28"/>
  <c r="N17" i="28"/>
  <c r="N9" i="28"/>
  <c r="N10" i="28"/>
  <c r="N11" i="28"/>
  <c r="N12" i="28"/>
  <c r="N13" i="28"/>
  <c r="N14" i="28"/>
  <c r="N15" i="28"/>
  <c r="N8" i="28"/>
  <c r="S67" i="26"/>
  <c r="S20" i="26"/>
  <c r="F101" i="25"/>
  <c r="G101" i="25"/>
  <c r="F102" i="25"/>
  <c r="G102" i="25"/>
  <c r="F103" i="25"/>
  <c r="G103" i="25"/>
  <c r="F104" i="25"/>
  <c r="G104" i="25"/>
  <c r="F105" i="25"/>
  <c r="G105" i="25"/>
  <c r="F106" i="25"/>
  <c r="G106" i="25"/>
  <c r="F107" i="25"/>
  <c r="G107" i="25"/>
  <c r="F108" i="25"/>
  <c r="G108" i="25"/>
  <c r="F109" i="25"/>
  <c r="G109" i="25"/>
  <c r="F110" i="25"/>
  <c r="G110" i="25"/>
  <c r="F111" i="25"/>
  <c r="G111" i="25"/>
  <c r="F112" i="25"/>
  <c r="G112" i="25"/>
  <c r="F113" i="25"/>
  <c r="G113" i="25"/>
  <c r="F114" i="25"/>
  <c r="G114" i="25"/>
  <c r="F115" i="25"/>
  <c r="G115" i="25"/>
  <c r="F116" i="25"/>
  <c r="G116" i="25"/>
  <c r="F117" i="25"/>
  <c r="G117" i="25"/>
  <c r="F118" i="25"/>
  <c r="G118" i="25"/>
  <c r="F119" i="25"/>
  <c r="G119" i="25"/>
  <c r="F120" i="25"/>
  <c r="G120" i="25"/>
  <c r="F121" i="25"/>
  <c r="G121" i="25"/>
  <c r="F122" i="25"/>
  <c r="G122" i="25"/>
  <c r="F123" i="25"/>
  <c r="G123" i="25"/>
  <c r="F124" i="25"/>
  <c r="G124" i="25"/>
  <c r="F125" i="25"/>
  <c r="G125" i="25"/>
  <c r="F126" i="25"/>
  <c r="G126" i="25"/>
  <c r="F127" i="25"/>
  <c r="G127" i="25"/>
  <c r="F128" i="25"/>
  <c r="G128" i="25"/>
  <c r="F129" i="25"/>
  <c r="G129" i="25"/>
  <c r="F130" i="25"/>
  <c r="G130" i="25"/>
  <c r="F131" i="25"/>
  <c r="G131" i="25"/>
  <c r="F132" i="25"/>
  <c r="G132" i="25"/>
  <c r="F133" i="25"/>
  <c r="G133" i="25"/>
  <c r="F134" i="25"/>
  <c r="G134" i="25"/>
  <c r="F135" i="25"/>
  <c r="G135" i="25"/>
  <c r="F136" i="25"/>
  <c r="G136" i="25"/>
  <c r="F137" i="25"/>
  <c r="G137" i="25"/>
  <c r="F138" i="25"/>
  <c r="G138" i="25"/>
  <c r="N55" i="25"/>
  <c r="N56" i="25"/>
  <c r="N58" i="25"/>
  <c r="N59" i="25"/>
  <c r="N61" i="25"/>
  <c r="N62" i="25"/>
  <c r="N64" i="25"/>
  <c r="N66" i="25"/>
  <c r="N67" i="25"/>
  <c r="N69" i="25"/>
  <c r="N70" i="25"/>
  <c r="N72" i="25"/>
  <c r="N73" i="25"/>
  <c r="N75" i="25"/>
  <c r="N76" i="25"/>
  <c r="N78" i="25"/>
  <c r="N79" i="25"/>
  <c r="N81" i="25"/>
  <c r="N82" i="25"/>
  <c r="N84" i="25"/>
  <c r="N85" i="25"/>
  <c r="N90" i="25"/>
  <c r="N91" i="25"/>
  <c r="N8" i="25"/>
  <c r="N9" i="25"/>
  <c r="N11" i="25"/>
  <c r="N12" i="25"/>
  <c r="N14" i="25"/>
  <c r="N15" i="25"/>
  <c r="N17" i="25"/>
  <c r="N19" i="25"/>
  <c r="N20" i="25"/>
  <c r="N22" i="25"/>
  <c r="N23" i="25"/>
  <c r="N25" i="25"/>
  <c r="N26" i="25"/>
  <c r="N28" i="25"/>
  <c r="N29" i="25"/>
  <c r="N31" i="25"/>
  <c r="N32" i="25"/>
  <c r="N34" i="25"/>
  <c r="N35" i="25"/>
  <c r="N37" i="25"/>
  <c r="N38" i="25"/>
  <c r="N40" i="25"/>
  <c r="N41" i="25"/>
  <c r="N43" i="25"/>
  <c r="N44" i="25"/>
  <c r="F67" i="33" l="1"/>
  <c r="G67" i="33"/>
  <c r="F68" i="33"/>
  <c r="G68" i="33"/>
  <c r="F69" i="33"/>
  <c r="G69" i="33"/>
  <c r="F70" i="33"/>
  <c r="G70" i="33"/>
  <c r="F71" i="33"/>
  <c r="G71" i="33"/>
  <c r="F72" i="33"/>
  <c r="G72" i="33"/>
  <c r="F74" i="33"/>
  <c r="G74" i="33"/>
  <c r="F75" i="33"/>
  <c r="G75" i="33"/>
  <c r="F76" i="33"/>
  <c r="G76" i="33"/>
  <c r="F77" i="33"/>
  <c r="G77" i="33"/>
  <c r="F79" i="33"/>
  <c r="G79" i="33"/>
  <c r="F80" i="33"/>
  <c r="G80" i="33"/>
  <c r="F81" i="33"/>
  <c r="G81" i="33"/>
  <c r="F82" i="33"/>
  <c r="G82" i="33"/>
  <c r="H53" i="33"/>
  <c r="I53" i="33"/>
  <c r="F24" i="33"/>
  <c r="F25" i="33"/>
  <c r="F26" i="33"/>
  <c r="F27" i="33"/>
  <c r="F28" i="33"/>
  <c r="F29" i="33"/>
  <c r="F30" i="33"/>
  <c r="F23" i="33"/>
  <c r="F55" i="30"/>
  <c r="F56" i="30"/>
  <c r="F57" i="30"/>
  <c r="F58" i="30"/>
  <c r="F59" i="30"/>
  <c r="F61" i="30"/>
  <c r="F62" i="30"/>
  <c r="F73" i="28"/>
  <c r="F74" i="28"/>
  <c r="F75" i="28"/>
  <c r="F76" i="28"/>
  <c r="F77" i="28"/>
  <c r="F78" i="28"/>
  <c r="F81" i="28"/>
  <c r="F82" i="28"/>
  <c r="F83" i="28"/>
  <c r="F84" i="28"/>
  <c r="F86" i="28"/>
  <c r="F87" i="28"/>
  <c r="F88" i="28"/>
  <c r="F89" i="28"/>
  <c r="F90" i="28"/>
  <c r="F58" i="28"/>
  <c r="F59" i="28"/>
  <c r="F60" i="28"/>
  <c r="F61" i="28"/>
  <c r="F62" i="28"/>
  <c r="F63" i="28"/>
  <c r="F64" i="28"/>
  <c r="F65" i="28"/>
  <c r="F66" i="28"/>
  <c r="N66" i="28" s="1"/>
  <c r="F27" i="28"/>
  <c r="N27" i="28" s="1"/>
  <c r="G27" i="28"/>
  <c r="F28" i="28"/>
  <c r="G28" i="28"/>
  <c r="F29" i="28"/>
  <c r="G29" i="28"/>
  <c r="F30" i="28"/>
  <c r="G30" i="28"/>
  <c r="F31" i="28"/>
  <c r="G31" i="28"/>
  <c r="F32" i="28"/>
  <c r="G32" i="28"/>
  <c r="F33" i="28"/>
  <c r="G33" i="28"/>
  <c r="N56" i="12"/>
  <c r="N57" i="12"/>
  <c r="N59" i="12"/>
  <c r="N60" i="12"/>
  <c r="N62" i="12"/>
  <c r="N63" i="12"/>
  <c r="N65" i="12"/>
  <c r="N66" i="12"/>
  <c r="N68" i="12"/>
  <c r="N69" i="12"/>
  <c r="N71" i="12"/>
  <c r="N72" i="12"/>
  <c r="N73" i="12"/>
  <c r="N74" i="12"/>
  <c r="N75" i="12"/>
  <c r="N77" i="12"/>
  <c r="N78" i="12"/>
  <c r="N80" i="12"/>
  <c r="N81" i="12"/>
  <c r="N83" i="12"/>
  <c r="N84" i="12"/>
  <c r="N86" i="12"/>
  <c r="N87" i="12"/>
  <c r="N89" i="12"/>
  <c r="N90" i="12"/>
  <c r="N92" i="12"/>
  <c r="N93" i="12"/>
  <c r="N8" i="12"/>
  <c r="N9" i="12"/>
  <c r="N11" i="12"/>
  <c r="N12" i="12"/>
  <c r="N14" i="12"/>
  <c r="N15" i="12"/>
  <c r="N17" i="12"/>
  <c r="N18" i="12"/>
  <c r="N20" i="12"/>
  <c r="N21" i="12"/>
  <c r="N23" i="12"/>
  <c r="N24" i="12"/>
  <c r="N26" i="12"/>
  <c r="N27" i="12"/>
  <c r="N29" i="12"/>
  <c r="N30" i="12"/>
  <c r="N32" i="12"/>
  <c r="N33" i="12"/>
  <c r="N35" i="12"/>
  <c r="N36" i="12"/>
  <c r="N38" i="12"/>
  <c r="N39" i="12"/>
  <c r="N41" i="12"/>
  <c r="N42" i="12"/>
  <c r="N44" i="12"/>
  <c r="N45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E94" i="12"/>
  <c r="N58" i="12"/>
  <c r="F95" i="12"/>
  <c r="N95" i="12" s="1"/>
  <c r="F96" i="12"/>
  <c r="N96" i="12" s="1"/>
  <c r="F47" i="12"/>
  <c r="G47" i="12"/>
  <c r="F48" i="12"/>
  <c r="G48" i="12"/>
  <c r="F46" i="12"/>
  <c r="N25" i="12" s="1"/>
  <c r="G46" i="12"/>
  <c r="H114" i="26"/>
  <c r="N55" i="26"/>
  <c r="N56" i="26"/>
  <c r="N58" i="26"/>
  <c r="N59" i="26"/>
  <c r="N61" i="26"/>
  <c r="N62" i="26"/>
  <c r="N64" i="26"/>
  <c r="N66" i="26"/>
  <c r="N67" i="26"/>
  <c r="N69" i="26"/>
  <c r="N70" i="26"/>
  <c r="N72" i="26"/>
  <c r="N73" i="26"/>
  <c r="N75" i="26"/>
  <c r="N76" i="26"/>
  <c r="N78" i="26"/>
  <c r="N79" i="26"/>
  <c r="N81" i="26"/>
  <c r="N82" i="26"/>
  <c r="N84" i="26"/>
  <c r="N85" i="26"/>
  <c r="N87" i="26"/>
  <c r="N88" i="26"/>
  <c r="N90" i="26"/>
  <c r="N91" i="26"/>
  <c r="N8" i="26"/>
  <c r="N9" i="26"/>
  <c r="N11" i="26"/>
  <c r="N12" i="26"/>
  <c r="N14" i="26"/>
  <c r="N15" i="26"/>
  <c r="N17" i="26"/>
  <c r="N19" i="26"/>
  <c r="N20" i="26"/>
  <c r="N22" i="26"/>
  <c r="N23" i="26"/>
  <c r="N25" i="26"/>
  <c r="N26" i="26"/>
  <c r="N28" i="26"/>
  <c r="N29" i="26"/>
  <c r="N31" i="26"/>
  <c r="N32" i="26"/>
  <c r="N34" i="26"/>
  <c r="N35" i="26"/>
  <c r="N37" i="26"/>
  <c r="N38" i="26"/>
  <c r="N40" i="26"/>
  <c r="N41" i="26"/>
  <c r="N43" i="26"/>
  <c r="N44" i="26"/>
  <c r="F92" i="26"/>
  <c r="N63" i="26" s="1"/>
  <c r="F93" i="26"/>
  <c r="F94" i="26"/>
  <c r="F45" i="26"/>
  <c r="N7" i="26" s="1"/>
  <c r="F46" i="26"/>
  <c r="F47" i="26"/>
  <c r="F92" i="25"/>
  <c r="F93" i="25"/>
  <c r="F94" i="25"/>
  <c r="F45" i="25"/>
  <c r="F46" i="25"/>
  <c r="F47" i="25"/>
  <c r="N55" i="24"/>
  <c r="O55" i="24"/>
  <c r="N56" i="24"/>
  <c r="O56" i="24"/>
  <c r="N58" i="24"/>
  <c r="O58" i="24"/>
  <c r="N59" i="24"/>
  <c r="O59" i="24"/>
  <c r="N61" i="24"/>
  <c r="O61" i="24"/>
  <c r="N62" i="24"/>
  <c r="O62" i="24"/>
  <c r="N64" i="24"/>
  <c r="O64" i="24"/>
  <c r="N66" i="24"/>
  <c r="O66" i="24"/>
  <c r="N67" i="24"/>
  <c r="O67" i="24"/>
  <c r="N69" i="24"/>
  <c r="O69" i="24"/>
  <c r="N70" i="24"/>
  <c r="O70" i="24"/>
  <c r="N72" i="24"/>
  <c r="O72" i="24"/>
  <c r="N73" i="24"/>
  <c r="O73" i="24"/>
  <c r="N75" i="24"/>
  <c r="O75" i="24"/>
  <c r="N76" i="24"/>
  <c r="O76" i="24"/>
  <c r="N78" i="24"/>
  <c r="O78" i="24"/>
  <c r="N79" i="24"/>
  <c r="O79" i="24"/>
  <c r="N81" i="24"/>
  <c r="O81" i="24"/>
  <c r="N82" i="24"/>
  <c r="O82" i="24"/>
  <c r="N84" i="24"/>
  <c r="O84" i="24"/>
  <c r="N85" i="24"/>
  <c r="O85" i="24"/>
  <c r="N87" i="24"/>
  <c r="O87" i="24"/>
  <c r="N88" i="24"/>
  <c r="O88" i="24"/>
  <c r="N90" i="24"/>
  <c r="O90" i="24"/>
  <c r="N91" i="24"/>
  <c r="O91" i="24"/>
  <c r="N8" i="24"/>
  <c r="O8" i="24"/>
  <c r="N9" i="24"/>
  <c r="O9" i="24"/>
  <c r="N11" i="24"/>
  <c r="O11" i="24"/>
  <c r="N12" i="24"/>
  <c r="O12" i="24"/>
  <c r="N14" i="24"/>
  <c r="O14" i="24"/>
  <c r="N15" i="24"/>
  <c r="O15" i="24"/>
  <c r="N17" i="24"/>
  <c r="O17" i="24"/>
  <c r="N19" i="24"/>
  <c r="O19" i="24"/>
  <c r="N20" i="24"/>
  <c r="O20" i="24"/>
  <c r="N22" i="24"/>
  <c r="O22" i="24"/>
  <c r="N23" i="24"/>
  <c r="O23" i="24"/>
  <c r="N25" i="24"/>
  <c r="O25" i="24"/>
  <c r="N26" i="24"/>
  <c r="O26" i="24"/>
  <c r="N28" i="24"/>
  <c r="O28" i="24"/>
  <c r="N29" i="24"/>
  <c r="O29" i="24"/>
  <c r="N31" i="24"/>
  <c r="O31" i="24"/>
  <c r="N32" i="24"/>
  <c r="O32" i="24"/>
  <c r="N34" i="24"/>
  <c r="O34" i="24"/>
  <c r="N35" i="24"/>
  <c r="O35" i="24"/>
  <c r="N37" i="24"/>
  <c r="O37" i="24"/>
  <c r="N38" i="24"/>
  <c r="O38" i="24"/>
  <c r="N40" i="24"/>
  <c r="O40" i="24"/>
  <c r="N41" i="24"/>
  <c r="O41" i="24"/>
  <c r="N43" i="24"/>
  <c r="O43" i="24"/>
  <c r="N44" i="24"/>
  <c r="O44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92" i="24"/>
  <c r="N60" i="24" s="1"/>
  <c r="F93" i="24"/>
  <c r="F94" i="24"/>
  <c r="F45" i="24"/>
  <c r="N13" i="24" s="1"/>
  <c r="F46" i="24"/>
  <c r="F47" i="24"/>
  <c r="F45" i="22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F45" i="21"/>
  <c r="N47" i="21" s="1"/>
  <c r="F21" i="21"/>
  <c r="F31" i="21"/>
  <c r="N36" i="21" s="1"/>
  <c r="F7" i="21"/>
  <c r="N12" i="21" s="1"/>
  <c r="G7" i="21"/>
  <c r="N25" i="33" l="1"/>
  <c r="F141" i="24"/>
  <c r="N47" i="26"/>
  <c r="N26" i="33"/>
  <c r="N61" i="28"/>
  <c r="F143" i="12"/>
  <c r="N11" i="21"/>
  <c r="N74" i="24"/>
  <c r="N59" i="28"/>
  <c r="N94" i="26"/>
  <c r="N63" i="28"/>
  <c r="N62" i="28"/>
  <c r="N47" i="24"/>
  <c r="N36" i="24"/>
  <c r="N27" i="26"/>
  <c r="N30" i="28"/>
  <c r="N26" i="28"/>
  <c r="N46" i="24"/>
  <c r="N24" i="24"/>
  <c r="N86" i="24"/>
  <c r="N16" i="26"/>
  <c r="N29" i="28"/>
  <c r="N24" i="26"/>
  <c r="N93" i="24"/>
  <c r="N16" i="24"/>
  <c r="N28" i="28"/>
  <c r="N54" i="24"/>
  <c r="N46" i="26"/>
  <c r="N30" i="26"/>
  <c r="N48" i="12"/>
  <c r="F142" i="12"/>
  <c r="N40" i="12"/>
  <c r="N16" i="12"/>
  <c r="N43" i="21"/>
  <c r="N35" i="21"/>
  <c r="N19" i="21"/>
  <c r="N24" i="33"/>
  <c r="N15" i="33"/>
  <c r="N7" i="33"/>
  <c r="N30" i="33"/>
  <c r="N29" i="33"/>
  <c r="N28" i="33"/>
  <c r="N27" i="33"/>
  <c r="N60" i="28"/>
  <c r="N49" i="28"/>
  <c r="N40" i="28"/>
  <c r="N65" i="28"/>
  <c r="N64" i="28"/>
  <c r="F93" i="28"/>
  <c r="F94" i="28"/>
  <c r="N31" i="28"/>
  <c r="F97" i="28"/>
  <c r="F92" i="28"/>
  <c r="F98" i="28"/>
  <c r="N32" i="28"/>
  <c r="N16" i="28"/>
  <c r="N7" i="28"/>
  <c r="F91" i="28"/>
  <c r="F99" i="28"/>
  <c r="N33" i="28"/>
  <c r="F96" i="28"/>
  <c r="F95" i="28"/>
  <c r="N88" i="12"/>
  <c r="N64" i="12"/>
  <c r="N79" i="12"/>
  <c r="N55" i="12"/>
  <c r="N70" i="12"/>
  <c r="N85" i="12"/>
  <c r="N61" i="12"/>
  <c r="F144" i="12"/>
  <c r="N76" i="12"/>
  <c r="N91" i="12"/>
  <c r="N67" i="12"/>
  <c r="N82" i="12"/>
  <c r="N47" i="12"/>
  <c r="N31" i="12"/>
  <c r="N7" i="12"/>
  <c r="N22" i="12"/>
  <c r="N37" i="12"/>
  <c r="N13" i="12"/>
  <c r="N28" i="12"/>
  <c r="N43" i="12"/>
  <c r="N19" i="12"/>
  <c r="N34" i="12"/>
  <c r="N10" i="12"/>
  <c r="N86" i="26"/>
  <c r="N54" i="26"/>
  <c r="N77" i="26"/>
  <c r="N68" i="26"/>
  <c r="N60" i="26"/>
  <c r="N93" i="26"/>
  <c r="N83" i="26"/>
  <c r="N74" i="26"/>
  <c r="N89" i="26"/>
  <c r="N65" i="26"/>
  <c r="N57" i="26"/>
  <c r="N80" i="26"/>
  <c r="N71" i="26"/>
  <c r="N21" i="26"/>
  <c r="N13" i="26"/>
  <c r="N36" i="26"/>
  <c r="N42" i="26"/>
  <c r="N18" i="26"/>
  <c r="N10" i="26"/>
  <c r="N33" i="26"/>
  <c r="N39" i="26"/>
  <c r="N83" i="25"/>
  <c r="N60" i="25"/>
  <c r="N68" i="25"/>
  <c r="N77" i="25"/>
  <c r="N54" i="25"/>
  <c r="N86" i="25"/>
  <c r="N63" i="25"/>
  <c r="N71" i="25"/>
  <c r="N80" i="25"/>
  <c r="N57" i="25"/>
  <c r="N65" i="25"/>
  <c r="N89" i="25"/>
  <c r="N74" i="25"/>
  <c r="N93" i="25"/>
  <c r="N87" i="25"/>
  <c r="N94" i="25"/>
  <c r="N88" i="25"/>
  <c r="N47" i="25"/>
  <c r="F141" i="25"/>
  <c r="N46" i="25"/>
  <c r="F140" i="25"/>
  <c r="N13" i="25"/>
  <c r="N21" i="25"/>
  <c r="N36" i="25"/>
  <c r="N30" i="25"/>
  <c r="N7" i="25"/>
  <c r="N39" i="25"/>
  <c r="F139" i="25"/>
  <c r="N16" i="25"/>
  <c r="N24" i="25"/>
  <c r="N33" i="25"/>
  <c r="N10" i="25"/>
  <c r="N18" i="25"/>
  <c r="N42" i="25"/>
  <c r="N27" i="25"/>
  <c r="N83" i="24"/>
  <c r="N71" i="24"/>
  <c r="N63" i="24"/>
  <c r="N94" i="24"/>
  <c r="N89" i="24"/>
  <c r="N77" i="24"/>
  <c r="N65" i="24"/>
  <c r="N57" i="24"/>
  <c r="N80" i="24"/>
  <c r="N68" i="24"/>
  <c r="F140" i="24"/>
  <c r="N39" i="24"/>
  <c r="N27" i="24"/>
  <c r="N7" i="24"/>
  <c r="F139" i="24"/>
  <c r="N42" i="24"/>
  <c r="N30" i="24"/>
  <c r="N18" i="24"/>
  <c r="N10" i="24"/>
  <c r="N33" i="24"/>
  <c r="N21" i="24"/>
  <c r="N47" i="22"/>
  <c r="N46" i="22"/>
  <c r="N46" i="21"/>
  <c r="F69" i="21"/>
  <c r="N42" i="21"/>
  <c r="N34" i="21"/>
  <c r="N41" i="21"/>
  <c r="N33" i="21"/>
  <c r="N40" i="21"/>
  <c r="N39" i="21"/>
  <c r="F48" i="21"/>
  <c r="N31" i="21" s="1"/>
  <c r="N38" i="21"/>
  <c r="N32" i="21"/>
  <c r="N37" i="21"/>
  <c r="N44" i="21"/>
  <c r="N22" i="21"/>
  <c r="N23" i="21"/>
  <c r="N18" i="21"/>
  <c r="N10" i="21"/>
  <c r="F55" i="21"/>
  <c r="N17" i="21"/>
  <c r="N9" i="21"/>
  <c r="N16" i="21"/>
  <c r="F24" i="21"/>
  <c r="N21" i="21" s="1"/>
  <c r="N15" i="21"/>
  <c r="N14" i="21"/>
  <c r="N8" i="21"/>
  <c r="N13" i="21"/>
  <c r="N20" i="21"/>
  <c r="F53" i="33"/>
  <c r="F83" i="33" s="1"/>
  <c r="F54" i="33"/>
  <c r="F55" i="33"/>
  <c r="F85" i="33" s="1"/>
  <c r="F56" i="33"/>
  <c r="F57" i="33"/>
  <c r="F58" i="33"/>
  <c r="F59" i="33"/>
  <c r="F60" i="33"/>
  <c r="F90" i="33" s="1"/>
  <c r="N37" i="30"/>
  <c r="F44" i="30"/>
  <c r="F45" i="30"/>
  <c r="F46" i="30"/>
  <c r="F47" i="30"/>
  <c r="F48" i="30"/>
  <c r="F20" i="30"/>
  <c r="F21" i="30"/>
  <c r="F22" i="30"/>
  <c r="F23" i="30"/>
  <c r="F24" i="30"/>
  <c r="F19" i="30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H53" i="23"/>
  <c r="F31" i="23"/>
  <c r="F45" i="23"/>
  <c r="F7" i="23"/>
  <c r="F21" i="23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21" i="22"/>
  <c r="F7" i="22"/>
  <c r="F31" i="22"/>
  <c r="E25" i="20"/>
  <c r="F25" i="20"/>
  <c r="E26" i="20"/>
  <c r="F26" i="20"/>
  <c r="E25" i="19"/>
  <c r="F25" i="19"/>
  <c r="E26" i="19"/>
  <c r="F26" i="19"/>
  <c r="E18" i="20"/>
  <c r="M16" i="20" s="1"/>
  <c r="E9" i="20"/>
  <c r="M7" i="20" s="1"/>
  <c r="M16" i="19"/>
  <c r="E27" i="19"/>
  <c r="N23" i="33" l="1"/>
  <c r="N25" i="28"/>
  <c r="N45" i="24"/>
  <c r="N44" i="30"/>
  <c r="N92" i="24"/>
  <c r="N45" i="26"/>
  <c r="M8" i="19"/>
  <c r="N59" i="33"/>
  <c r="F89" i="33"/>
  <c r="N58" i="33"/>
  <c r="F88" i="33"/>
  <c r="N56" i="33"/>
  <c r="N55" i="33"/>
  <c r="N57" i="33"/>
  <c r="N54" i="33"/>
  <c r="F86" i="33"/>
  <c r="F84" i="33"/>
  <c r="N37" i="33"/>
  <c r="N45" i="33"/>
  <c r="N60" i="33"/>
  <c r="F87" i="33"/>
  <c r="N47" i="30"/>
  <c r="F70" i="30"/>
  <c r="N46" i="30"/>
  <c r="N45" i="30"/>
  <c r="N48" i="30"/>
  <c r="F68" i="30"/>
  <c r="F72" i="30"/>
  <c r="F71" i="30"/>
  <c r="N58" i="28"/>
  <c r="N94" i="12"/>
  <c r="N46" i="12"/>
  <c r="N92" i="26"/>
  <c r="N92" i="25"/>
  <c r="N45" i="25"/>
  <c r="N47" i="23"/>
  <c r="N46" i="23"/>
  <c r="N33" i="23"/>
  <c r="N41" i="23"/>
  <c r="N34" i="23"/>
  <c r="N42" i="23"/>
  <c r="N35" i="23"/>
  <c r="N43" i="23"/>
  <c r="N36" i="23"/>
  <c r="N44" i="23"/>
  <c r="N37" i="23"/>
  <c r="N32" i="23"/>
  <c r="N38" i="23"/>
  <c r="N40" i="23"/>
  <c r="N39" i="23"/>
  <c r="N22" i="23"/>
  <c r="N23" i="23"/>
  <c r="N16" i="23"/>
  <c r="F24" i="23"/>
  <c r="N21" i="23" s="1"/>
  <c r="N9" i="23"/>
  <c r="N17" i="23"/>
  <c r="N10" i="23"/>
  <c r="N18" i="23"/>
  <c r="N11" i="23"/>
  <c r="N19" i="23"/>
  <c r="N12" i="23"/>
  <c r="N20" i="23"/>
  <c r="N13" i="23"/>
  <c r="N8" i="23"/>
  <c r="N15" i="23"/>
  <c r="N14" i="23"/>
  <c r="F55" i="23"/>
  <c r="F48" i="22"/>
  <c r="N45" i="22" s="1"/>
  <c r="N33" i="22"/>
  <c r="N41" i="22"/>
  <c r="N43" i="22"/>
  <c r="N37" i="22"/>
  <c r="N34" i="22"/>
  <c r="N42" i="22"/>
  <c r="N35" i="22"/>
  <c r="N44" i="22"/>
  <c r="N32" i="22"/>
  <c r="N38" i="22"/>
  <c r="N36" i="22"/>
  <c r="N39" i="22"/>
  <c r="N40" i="22"/>
  <c r="F69" i="22"/>
  <c r="N23" i="22"/>
  <c r="N22" i="22"/>
  <c r="N12" i="22"/>
  <c r="N20" i="22"/>
  <c r="N13" i="22"/>
  <c r="N8" i="22"/>
  <c r="N14" i="22"/>
  <c r="N11" i="22"/>
  <c r="N15" i="22"/>
  <c r="F24" i="22"/>
  <c r="N21" i="22" s="1"/>
  <c r="N16" i="22"/>
  <c r="N9" i="22"/>
  <c r="N17" i="22"/>
  <c r="N10" i="22"/>
  <c r="N18" i="22"/>
  <c r="N19" i="22"/>
  <c r="N45" i="21"/>
  <c r="N48" i="21" s="1"/>
  <c r="F72" i="21"/>
  <c r="N7" i="21"/>
  <c r="E27" i="20"/>
  <c r="M17" i="20"/>
  <c r="M18" i="20" s="1"/>
  <c r="M8" i="20"/>
  <c r="M9" i="20" s="1"/>
  <c r="M17" i="19"/>
  <c r="M18" i="19" s="1"/>
  <c r="M7" i="19"/>
  <c r="N7" i="30"/>
  <c r="N13" i="30"/>
  <c r="N24" i="30"/>
  <c r="F69" i="30"/>
  <c r="N23" i="30"/>
  <c r="N22" i="30"/>
  <c r="N31" i="30"/>
  <c r="F67" i="30"/>
  <c r="N21" i="30"/>
  <c r="N20" i="30"/>
  <c r="F69" i="23"/>
  <c r="F55" i="22"/>
  <c r="F48" i="23"/>
  <c r="P6" i="19"/>
  <c r="O6" i="19"/>
  <c r="N19" i="30" l="1"/>
  <c r="M9" i="19"/>
  <c r="N53" i="33"/>
  <c r="F72" i="23"/>
  <c r="N45" i="23"/>
  <c r="N31" i="23"/>
  <c r="N7" i="23"/>
  <c r="N24" i="23" s="1"/>
  <c r="N31" i="22"/>
  <c r="N48" i="22" s="1"/>
  <c r="N7" i="22"/>
  <c r="N24" i="22" s="1"/>
  <c r="F72" i="22"/>
  <c r="N43" i="30"/>
  <c r="I25" i="28"/>
  <c r="H25" i="28"/>
  <c r="E58" i="28"/>
  <c r="G58" i="28"/>
  <c r="E59" i="28"/>
  <c r="G59" i="28"/>
  <c r="E60" i="28"/>
  <c r="G60" i="28"/>
  <c r="E61" i="28"/>
  <c r="G61" i="28"/>
  <c r="E62" i="28"/>
  <c r="G62" i="28"/>
  <c r="E63" i="28"/>
  <c r="G63" i="28"/>
  <c r="E64" i="28"/>
  <c r="G64" i="28"/>
  <c r="G97" i="28" s="1"/>
  <c r="E65" i="28"/>
  <c r="G65" i="28"/>
  <c r="E66" i="28"/>
  <c r="G66" i="28"/>
  <c r="G99" i="28" s="1"/>
  <c r="I21" i="21"/>
  <c r="H21" i="21"/>
  <c r="N48" i="23" l="1"/>
  <c r="H65" i="33"/>
  <c r="P35" i="33"/>
  <c r="H35" i="33"/>
  <c r="P5" i="33"/>
  <c r="H53" i="30"/>
  <c r="P29" i="30"/>
  <c r="H29" i="30"/>
  <c r="H71" i="28"/>
  <c r="P38" i="28"/>
  <c r="H38" i="28"/>
  <c r="P5" i="28"/>
  <c r="H101" i="12"/>
  <c r="P53" i="12"/>
  <c r="H53" i="12"/>
  <c r="P5" i="12"/>
  <c r="H99" i="26"/>
  <c r="P52" i="26"/>
  <c r="H52" i="26"/>
  <c r="P5" i="26"/>
  <c r="H99" i="25"/>
  <c r="P52" i="25"/>
  <c r="H52" i="25"/>
  <c r="P5" i="25"/>
  <c r="H99" i="24"/>
  <c r="P52" i="24"/>
  <c r="H52" i="24"/>
  <c r="P5" i="24"/>
  <c r="P29" i="23"/>
  <c r="H29" i="23"/>
  <c r="P5" i="23"/>
  <c r="H53" i="22"/>
  <c r="P29" i="22"/>
  <c r="H29" i="22"/>
  <c r="P5" i="22"/>
  <c r="H53" i="21"/>
  <c r="P29" i="21"/>
  <c r="H29" i="21"/>
  <c r="P5" i="21"/>
  <c r="G23" i="20"/>
  <c r="O14" i="20"/>
  <c r="G14" i="20"/>
  <c r="O5" i="20"/>
  <c r="G23" i="19"/>
  <c r="O14" i="19"/>
  <c r="O5" i="19"/>
  <c r="G14" i="19"/>
  <c r="I23" i="33" l="1"/>
  <c r="Q15" i="33" s="1"/>
  <c r="H23" i="33"/>
  <c r="P7" i="33" s="1"/>
  <c r="I82" i="33"/>
  <c r="H82" i="33"/>
  <c r="E82" i="33"/>
  <c r="D82" i="33"/>
  <c r="C82" i="33"/>
  <c r="H81" i="33"/>
  <c r="E81" i="33"/>
  <c r="I80" i="33"/>
  <c r="H80" i="33"/>
  <c r="E80" i="33"/>
  <c r="D80" i="33"/>
  <c r="C80" i="33"/>
  <c r="I79" i="33"/>
  <c r="H79" i="33"/>
  <c r="E79" i="33"/>
  <c r="D79" i="33"/>
  <c r="C79" i="33"/>
  <c r="I78" i="33"/>
  <c r="H78" i="33"/>
  <c r="I77" i="33"/>
  <c r="H77" i="33"/>
  <c r="E77" i="33"/>
  <c r="D77" i="33"/>
  <c r="C77" i="33"/>
  <c r="I76" i="33"/>
  <c r="H76" i="33"/>
  <c r="E76" i="33"/>
  <c r="D76" i="33"/>
  <c r="C76" i="33"/>
  <c r="I75" i="33"/>
  <c r="H75" i="33"/>
  <c r="E75" i="33"/>
  <c r="I74" i="33"/>
  <c r="H74" i="33"/>
  <c r="E74" i="33"/>
  <c r="D74" i="33"/>
  <c r="C74" i="33"/>
  <c r="I72" i="33"/>
  <c r="H72" i="33"/>
  <c r="E72" i="33"/>
  <c r="D72" i="33"/>
  <c r="C72" i="33"/>
  <c r="I71" i="33"/>
  <c r="H71" i="33"/>
  <c r="E71" i="33"/>
  <c r="D71" i="33"/>
  <c r="C71" i="33"/>
  <c r="I70" i="33"/>
  <c r="H70" i="33"/>
  <c r="E70" i="33"/>
  <c r="D70" i="33"/>
  <c r="C70" i="33"/>
  <c r="I69" i="33"/>
  <c r="H69" i="33"/>
  <c r="E69" i="33"/>
  <c r="D69" i="33"/>
  <c r="C69" i="33"/>
  <c r="I68" i="33"/>
  <c r="H68" i="33"/>
  <c r="E68" i="33"/>
  <c r="D68" i="33"/>
  <c r="C68" i="33"/>
  <c r="I67" i="33"/>
  <c r="H67" i="33"/>
  <c r="E67" i="33"/>
  <c r="I60" i="33"/>
  <c r="H60" i="33"/>
  <c r="G60" i="33"/>
  <c r="E60" i="33"/>
  <c r="D60" i="33"/>
  <c r="C60" i="33"/>
  <c r="I59" i="33"/>
  <c r="H59" i="33"/>
  <c r="G59" i="33"/>
  <c r="E59" i="33"/>
  <c r="I58" i="33"/>
  <c r="H58" i="33"/>
  <c r="G58" i="33"/>
  <c r="E58" i="33"/>
  <c r="D58" i="33"/>
  <c r="C58" i="33"/>
  <c r="I57" i="33"/>
  <c r="H57" i="33"/>
  <c r="G57" i="33"/>
  <c r="E57" i="33"/>
  <c r="D57" i="33"/>
  <c r="C57" i="33"/>
  <c r="I56" i="33"/>
  <c r="H56" i="33"/>
  <c r="G56" i="33"/>
  <c r="E56" i="33"/>
  <c r="D56" i="33"/>
  <c r="C56" i="33"/>
  <c r="I55" i="33"/>
  <c r="H55" i="33"/>
  <c r="G55" i="33"/>
  <c r="E55" i="33"/>
  <c r="D55" i="33"/>
  <c r="C55" i="33"/>
  <c r="I54" i="33"/>
  <c r="H54" i="33"/>
  <c r="G54" i="33"/>
  <c r="E54" i="33"/>
  <c r="D54" i="33"/>
  <c r="C54" i="33"/>
  <c r="G53" i="33"/>
  <c r="E53" i="33"/>
  <c r="S52" i="33"/>
  <c r="Q52" i="33"/>
  <c r="P52" i="33"/>
  <c r="O52" i="33"/>
  <c r="M52" i="33"/>
  <c r="S51" i="33"/>
  <c r="Q51" i="33"/>
  <c r="P51" i="33"/>
  <c r="O51" i="33"/>
  <c r="M51" i="33"/>
  <c r="S50" i="33"/>
  <c r="Q50" i="33"/>
  <c r="P50" i="33"/>
  <c r="O50" i="33"/>
  <c r="M50" i="33"/>
  <c r="S49" i="33"/>
  <c r="Q49" i="33"/>
  <c r="P49" i="33"/>
  <c r="O49" i="33"/>
  <c r="M49" i="33"/>
  <c r="S48" i="33"/>
  <c r="Q48" i="33"/>
  <c r="P48" i="33"/>
  <c r="O48" i="33"/>
  <c r="M48" i="33"/>
  <c r="S47" i="33"/>
  <c r="Q47" i="33"/>
  <c r="P47" i="33"/>
  <c r="O47" i="33"/>
  <c r="M47" i="33"/>
  <c r="S46" i="33"/>
  <c r="Q46" i="33"/>
  <c r="P46" i="33"/>
  <c r="O46" i="33"/>
  <c r="M46" i="33"/>
  <c r="S45" i="33"/>
  <c r="S44" i="33"/>
  <c r="Q44" i="33"/>
  <c r="P44" i="33"/>
  <c r="O44" i="33"/>
  <c r="M44" i="33"/>
  <c r="Q43" i="33"/>
  <c r="P43" i="33"/>
  <c r="O43" i="33"/>
  <c r="M43" i="33"/>
  <c r="S42" i="33"/>
  <c r="Q42" i="33"/>
  <c r="P42" i="33"/>
  <c r="O42" i="33"/>
  <c r="M42" i="33"/>
  <c r="S41" i="33"/>
  <c r="Q41" i="33"/>
  <c r="P41" i="33"/>
  <c r="O41" i="33"/>
  <c r="M41" i="33"/>
  <c r="S40" i="33"/>
  <c r="Q40" i="33"/>
  <c r="P40" i="33"/>
  <c r="O40" i="33"/>
  <c r="M40" i="33"/>
  <c r="S39" i="33"/>
  <c r="Q39" i="33"/>
  <c r="P39" i="33"/>
  <c r="O39" i="33"/>
  <c r="M39" i="33"/>
  <c r="S38" i="33"/>
  <c r="Q38" i="33"/>
  <c r="P38" i="33"/>
  <c r="O38" i="33"/>
  <c r="M38" i="33"/>
  <c r="S37" i="33"/>
  <c r="I30" i="33"/>
  <c r="Q30" i="33" s="1"/>
  <c r="H30" i="33"/>
  <c r="G30" i="33"/>
  <c r="E30" i="33"/>
  <c r="D30" i="33"/>
  <c r="C30" i="33"/>
  <c r="I29" i="33"/>
  <c r="H29" i="33"/>
  <c r="G29" i="33"/>
  <c r="E29" i="33"/>
  <c r="D29" i="33"/>
  <c r="C29" i="33"/>
  <c r="I28" i="33"/>
  <c r="H28" i="33"/>
  <c r="P28" i="33" s="1"/>
  <c r="G28" i="33"/>
  <c r="E28" i="33"/>
  <c r="D28" i="33"/>
  <c r="C28" i="33"/>
  <c r="I27" i="33"/>
  <c r="H27" i="33"/>
  <c r="G27" i="33"/>
  <c r="E27" i="33"/>
  <c r="D27" i="33"/>
  <c r="C27" i="33"/>
  <c r="I26" i="33"/>
  <c r="H26" i="33"/>
  <c r="P26" i="33" s="1"/>
  <c r="G26" i="33"/>
  <c r="E26" i="33"/>
  <c r="D26" i="33"/>
  <c r="C26" i="33"/>
  <c r="I25" i="33"/>
  <c r="H25" i="33"/>
  <c r="G25" i="33"/>
  <c r="E25" i="33"/>
  <c r="D25" i="33"/>
  <c r="C25" i="33"/>
  <c r="I24" i="33"/>
  <c r="H24" i="33"/>
  <c r="P24" i="33" s="1"/>
  <c r="G24" i="33"/>
  <c r="E24" i="33"/>
  <c r="D24" i="33"/>
  <c r="C24" i="33"/>
  <c r="G23" i="33"/>
  <c r="E23" i="33"/>
  <c r="S22" i="33"/>
  <c r="Q22" i="33"/>
  <c r="P22" i="33"/>
  <c r="O22" i="33"/>
  <c r="M22" i="33"/>
  <c r="S21" i="33"/>
  <c r="Q21" i="33"/>
  <c r="P21" i="33"/>
  <c r="O21" i="33"/>
  <c r="M21" i="33"/>
  <c r="S20" i="33"/>
  <c r="Q20" i="33"/>
  <c r="P20" i="33"/>
  <c r="O20" i="33"/>
  <c r="M20" i="33"/>
  <c r="S19" i="33"/>
  <c r="Q19" i="33"/>
  <c r="P19" i="33"/>
  <c r="O19" i="33"/>
  <c r="M19" i="33"/>
  <c r="S18" i="33"/>
  <c r="Q18" i="33"/>
  <c r="P18" i="33"/>
  <c r="O18" i="33"/>
  <c r="M18" i="33"/>
  <c r="S17" i="33"/>
  <c r="Q17" i="33"/>
  <c r="P17" i="33"/>
  <c r="O17" i="33"/>
  <c r="M17" i="33"/>
  <c r="S16" i="33"/>
  <c r="Q16" i="33"/>
  <c r="P16" i="33"/>
  <c r="O16" i="33"/>
  <c r="M16" i="33"/>
  <c r="S15" i="33"/>
  <c r="K22" i="33"/>
  <c r="S14" i="33"/>
  <c r="Q14" i="33"/>
  <c r="P14" i="33"/>
  <c r="O14" i="33"/>
  <c r="M14" i="33"/>
  <c r="Q13" i="33"/>
  <c r="P13" i="33"/>
  <c r="O13" i="33"/>
  <c r="M13" i="33"/>
  <c r="S12" i="33"/>
  <c r="Q12" i="33"/>
  <c r="P12" i="33"/>
  <c r="O12" i="33"/>
  <c r="M12" i="33"/>
  <c r="S11" i="33"/>
  <c r="Q11" i="33"/>
  <c r="P11" i="33"/>
  <c r="O11" i="33"/>
  <c r="M11" i="33"/>
  <c r="S10" i="33"/>
  <c r="Q10" i="33"/>
  <c r="P10" i="33"/>
  <c r="O10" i="33"/>
  <c r="M10" i="33"/>
  <c r="S9" i="33"/>
  <c r="Q9" i="33"/>
  <c r="P9" i="33"/>
  <c r="O9" i="33"/>
  <c r="M9" i="33"/>
  <c r="S8" i="33"/>
  <c r="Q8" i="33"/>
  <c r="P8" i="33"/>
  <c r="O8" i="33"/>
  <c r="M8" i="33"/>
  <c r="S7" i="33"/>
  <c r="C56" i="30"/>
  <c r="D56" i="30"/>
  <c r="E56" i="30"/>
  <c r="G56" i="30"/>
  <c r="H56" i="30"/>
  <c r="I56" i="30"/>
  <c r="D57" i="30"/>
  <c r="E57" i="30"/>
  <c r="G57" i="30"/>
  <c r="H57" i="30"/>
  <c r="I57" i="30"/>
  <c r="C58" i="30"/>
  <c r="D58" i="30"/>
  <c r="E58" i="30"/>
  <c r="G58" i="30"/>
  <c r="H58" i="30"/>
  <c r="I58" i="30"/>
  <c r="C59" i="30"/>
  <c r="D59" i="30"/>
  <c r="E59" i="30"/>
  <c r="G59" i="30"/>
  <c r="H59" i="30"/>
  <c r="I59" i="30"/>
  <c r="E61" i="30"/>
  <c r="G61" i="30"/>
  <c r="H61" i="30"/>
  <c r="I61" i="30"/>
  <c r="C62" i="30"/>
  <c r="D62" i="30"/>
  <c r="E62" i="30"/>
  <c r="G62" i="30"/>
  <c r="H62" i="30"/>
  <c r="I62" i="30"/>
  <c r="H55" i="30"/>
  <c r="I55" i="30"/>
  <c r="S32" i="30"/>
  <c r="S33" i="30"/>
  <c r="S34" i="30"/>
  <c r="S35" i="30"/>
  <c r="S37" i="30"/>
  <c r="S38" i="30"/>
  <c r="S40" i="30"/>
  <c r="S41" i="30"/>
  <c r="S31" i="30"/>
  <c r="P39" i="30"/>
  <c r="Q39" i="30"/>
  <c r="P40" i="30"/>
  <c r="Q40" i="30"/>
  <c r="P41" i="30"/>
  <c r="Q41" i="30"/>
  <c r="P42" i="30"/>
  <c r="Q42" i="30"/>
  <c r="Q38" i="30"/>
  <c r="P38" i="30"/>
  <c r="P33" i="30"/>
  <c r="Q33" i="30"/>
  <c r="P34" i="30"/>
  <c r="Q34" i="30"/>
  <c r="P35" i="30"/>
  <c r="Q35" i="30"/>
  <c r="P36" i="30"/>
  <c r="Q36" i="30"/>
  <c r="Q32" i="30"/>
  <c r="P32" i="30"/>
  <c r="H44" i="30"/>
  <c r="I44" i="30"/>
  <c r="H45" i="30"/>
  <c r="I45" i="30"/>
  <c r="H46" i="30"/>
  <c r="I46" i="30"/>
  <c r="H47" i="30"/>
  <c r="I47" i="30"/>
  <c r="H48" i="30"/>
  <c r="I48" i="30"/>
  <c r="I43" i="30"/>
  <c r="H43" i="30"/>
  <c r="P31" i="30" s="1"/>
  <c r="E43" i="30"/>
  <c r="S8" i="30"/>
  <c r="S9" i="30"/>
  <c r="S10" i="30"/>
  <c r="S11" i="30"/>
  <c r="S13" i="30"/>
  <c r="S14" i="30"/>
  <c r="S16" i="30"/>
  <c r="S17" i="30"/>
  <c r="S18" i="30"/>
  <c r="S7" i="30"/>
  <c r="P15" i="30"/>
  <c r="Q15" i="30"/>
  <c r="P16" i="30"/>
  <c r="Q16" i="30"/>
  <c r="P17" i="30"/>
  <c r="Q17" i="30"/>
  <c r="P18" i="30"/>
  <c r="Q18" i="30"/>
  <c r="Q14" i="30"/>
  <c r="P14" i="30"/>
  <c r="P9" i="30"/>
  <c r="Q9" i="30"/>
  <c r="P10" i="30"/>
  <c r="Q10" i="30"/>
  <c r="P11" i="30"/>
  <c r="Q11" i="30"/>
  <c r="P12" i="30"/>
  <c r="Q12" i="30"/>
  <c r="Q8" i="30"/>
  <c r="P8" i="30"/>
  <c r="H20" i="30"/>
  <c r="I20" i="30"/>
  <c r="H21" i="30"/>
  <c r="I21" i="30"/>
  <c r="H22" i="30"/>
  <c r="I22" i="30"/>
  <c r="H23" i="30"/>
  <c r="I23" i="30"/>
  <c r="H24" i="30"/>
  <c r="I24" i="30"/>
  <c r="H19" i="30"/>
  <c r="I19" i="30"/>
  <c r="C75" i="28"/>
  <c r="D75" i="28"/>
  <c r="E75" i="28"/>
  <c r="G75" i="28"/>
  <c r="H75" i="28"/>
  <c r="I75" i="28"/>
  <c r="C76" i="28"/>
  <c r="D76" i="28"/>
  <c r="E76" i="28"/>
  <c r="G76" i="28"/>
  <c r="H76" i="28"/>
  <c r="I76" i="28"/>
  <c r="C77" i="28"/>
  <c r="D77" i="28"/>
  <c r="E77" i="28"/>
  <c r="G77" i="28"/>
  <c r="H77" i="28"/>
  <c r="I77" i="28"/>
  <c r="C78" i="28"/>
  <c r="D78" i="28"/>
  <c r="E78" i="28"/>
  <c r="G78" i="28"/>
  <c r="H78" i="28"/>
  <c r="I78" i="28"/>
  <c r="C81" i="28"/>
  <c r="D81" i="28"/>
  <c r="E81" i="28"/>
  <c r="G81" i="28"/>
  <c r="H81" i="28"/>
  <c r="I81" i="28"/>
  <c r="E82" i="28"/>
  <c r="G82" i="28"/>
  <c r="H82" i="28"/>
  <c r="I82" i="28"/>
  <c r="C83" i="28"/>
  <c r="D83" i="28"/>
  <c r="E83" i="28"/>
  <c r="G83" i="28"/>
  <c r="H83" i="28"/>
  <c r="I83" i="28"/>
  <c r="C84" i="28"/>
  <c r="D84" i="28"/>
  <c r="E84" i="28"/>
  <c r="G84" i="28"/>
  <c r="H84" i="28"/>
  <c r="I84" i="28"/>
  <c r="G85" i="28"/>
  <c r="H85" i="28"/>
  <c r="I85" i="28"/>
  <c r="C86" i="28"/>
  <c r="D86" i="28"/>
  <c r="E86" i="28"/>
  <c r="G86" i="28"/>
  <c r="H86" i="28"/>
  <c r="I86" i="28"/>
  <c r="C87" i="28"/>
  <c r="D87" i="28"/>
  <c r="E87" i="28"/>
  <c r="G87" i="28"/>
  <c r="H87" i="28"/>
  <c r="I87" i="28"/>
  <c r="E88" i="28"/>
  <c r="G88" i="28"/>
  <c r="H88" i="28"/>
  <c r="D89" i="28"/>
  <c r="E89" i="28"/>
  <c r="C90" i="28"/>
  <c r="D90" i="28"/>
  <c r="E90" i="28"/>
  <c r="G90" i="28"/>
  <c r="H90" i="28"/>
  <c r="I90" i="28"/>
  <c r="H73" i="28"/>
  <c r="I73" i="28"/>
  <c r="H74" i="28"/>
  <c r="I74" i="28"/>
  <c r="P51" i="28"/>
  <c r="Q51" i="28"/>
  <c r="P52" i="28"/>
  <c r="Q52" i="28"/>
  <c r="P53" i="28"/>
  <c r="Q53" i="28"/>
  <c r="P54" i="28"/>
  <c r="Q54" i="28"/>
  <c r="P55" i="28"/>
  <c r="Q55" i="28"/>
  <c r="P56" i="28"/>
  <c r="Q56" i="28"/>
  <c r="P57" i="28"/>
  <c r="Q57" i="28"/>
  <c r="Q50" i="28"/>
  <c r="P50" i="28"/>
  <c r="P42" i="28"/>
  <c r="Q42" i="28"/>
  <c r="P43" i="28"/>
  <c r="Q43" i="28"/>
  <c r="P44" i="28"/>
  <c r="Q44" i="28"/>
  <c r="P45" i="28"/>
  <c r="Q45" i="28"/>
  <c r="P46" i="28"/>
  <c r="Q46" i="28"/>
  <c r="P47" i="28"/>
  <c r="Q47" i="28"/>
  <c r="P48" i="28"/>
  <c r="Q48" i="28"/>
  <c r="Q41" i="28"/>
  <c r="P41" i="28"/>
  <c r="S41" i="28"/>
  <c r="S42" i="28"/>
  <c r="S43" i="28"/>
  <c r="S44" i="28"/>
  <c r="S45" i="28"/>
  <c r="S48" i="28"/>
  <c r="S49" i="28"/>
  <c r="S50" i="28"/>
  <c r="S51" i="28"/>
  <c r="S52" i="28"/>
  <c r="S53" i="28"/>
  <c r="S54" i="28"/>
  <c r="S55" i="28"/>
  <c r="S57" i="28"/>
  <c r="S40" i="28"/>
  <c r="H59" i="28"/>
  <c r="I59" i="28"/>
  <c r="H60" i="28"/>
  <c r="I60" i="28"/>
  <c r="H61" i="28"/>
  <c r="I61" i="28"/>
  <c r="H62" i="28"/>
  <c r="I62" i="28"/>
  <c r="H63" i="28"/>
  <c r="I63" i="28"/>
  <c r="H64" i="28"/>
  <c r="I64" i="28"/>
  <c r="H65" i="28"/>
  <c r="I65" i="28"/>
  <c r="H66" i="28"/>
  <c r="I66" i="28"/>
  <c r="I58" i="28"/>
  <c r="I91" i="28" s="1"/>
  <c r="H58" i="28"/>
  <c r="H91" i="28" s="1"/>
  <c r="S8" i="28"/>
  <c r="S9" i="28"/>
  <c r="S10" i="28"/>
  <c r="S11" i="28"/>
  <c r="S12" i="28"/>
  <c r="S15" i="28"/>
  <c r="S16" i="28"/>
  <c r="S17" i="28"/>
  <c r="S18" i="28"/>
  <c r="S19" i="28"/>
  <c r="S20" i="28"/>
  <c r="S21" i="28"/>
  <c r="S22" i="28"/>
  <c r="S24" i="28"/>
  <c r="S25" i="28"/>
  <c r="S7" i="28"/>
  <c r="P18" i="28"/>
  <c r="Q18" i="28"/>
  <c r="P19" i="28"/>
  <c r="Q19" i="28"/>
  <c r="P20" i="28"/>
  <c r="Q20" i="28"/>
  <c r="P21" i="28"/>
  <c r="Q21" i="28"/>
  <c r="P22" i="28"/>
  <c r="Q22" i="28"/>
  <c r="P23" i="28"/>
  <c r="Q23" i="28"/>
  <c r="P24" i="28"/>
  <c r="Q24" i="28"/>
  <c r="Q17" i="28"/>
  <c r="P17" i="28"/>
  <c r="P9" i="28"/>
  <c r="Q9" i="28"/>
  <c r="P10" i="28"/>
  <c r="Q10" i="28"/>
  <c r="P11" i="28"/>
  <c r="Q11" i="28"/>
  <c r="P12" i="28"/>
  <c r="Q12" i="28"/>
  <c r="P13" i="28"/>
  <c r="Q13" i="28"/>
  <c r="P14" i="28"/>
  <c r="Q14" i="28"/>
  <c r="P15" i="28"/>
  <c r="Q15" i="28"/>
  <c r="Q8" i="28"/>
  <c r="P8" i="28"/>
  <c r="Q16" i="28"/>
  <c r="Q7" i="28"/>
  <c r="P16" i="28"/>
  <c r="P7" i="28"/>
  <c r="H26" i="28"/>
  <c r="P26" i="28" s="1"/>
  <c r="I26" i="28"/>
  <c r="H27" i="28"/>
  <c r="P27" i="28" s="1"/>
  <c r="I27" i="28"/>
  <c r="H28" i="28"/>
  <c r="I28" i="28"/>
  <c r="H29" i="28"/>
  <c r="P29" i="28" s="1"/>
  <c r="I29" i="28"/>
  <c r="Q29" i="28" s="1"/>
  <c r="H30" i="28"/>
  <c r="P30" i="28" s="1"/>
  <c r="I30" i="28"/>
  <c r="Q30" i="28" s="1"/>
  <c r="H31" i="28"/>
  <c r="I31" i="28"/>
  <c r="H32" i="28"/>
  <c r="P32" i="28" s="1"/>
  <c r="I32" i="28"/>
  <c r="H33" i="28"/>
  <c r="I33" i="28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C104" i="12"/>
  <c r="D104" i="12"/>
  <c r="E104" i="12"/>
  <c r="H104" i="12"/>
  <c r="I104" i="12"/>
  <c r="C105" i="12"/>
  <c r="D105" i="12"/>
  <c r="E105" i="12"/>
  <c r="H105" i="12"/>
  <c r="I105" i="12"/>
  <c r="C106" i="12"/>
  <c r="D106" i="12"/>
  <c r="E106" i="12"/>
  <c r="H106" i="12"/>
  <c r="I106" i="12"/>
  <c r="C107" i="12"/>
  <c r="D107" i="12"/>
  <c r="E107" i="12"/>
  <c r="H107" i="12"/>
  <c r="I107" i="12"/>
  <c r="C108" i="12"/>
  <c r="D108" i="12"/>
  <c r="E108" i="12"/>
  <c r="H108" i="12"/>
  <c r="I108" i="12"/>
  <c r="C109" i="12"/>
  <c r="D109" i="12"/>
  <c r="E109" i="12"/>
  <c r="H109" i="12"/>
  <c r="I109" i="12"/>
  <c r="C110" i="12"/>
  <c r="D110" i="12"/>
  <c r="E110" i="12"/>
  <c r="H110" i="12"/>
  <c r="I110" i="12"/>
  <c r="C111" i="12"/>
  <c r="D111" i="12"/>
  <c r="E111" i="12"/>
  <c r="H111" i="12"/>
  <c r="I111" i="12"/>
  <c r="C112" i="12"/>
  <c r="D112" i="12"/>
  <c r="E112" i="12"/>
  <c r="H112" i="12"/>
  <c r="I112" i="12"/>
  <c r="C113" i="12"/>
  <c r="D113" i="12"/>
  <c r="E113" i="12"/>
  <c r="H113" i="12"/>
  <c r="I113" i="12"/>
  <c r="C114" i="12"/>
  <c r="D114" i="12"/>
  <c r="E114" i="12"/>
  <c r="H114" i="12"/>
  <c r="I114" i="12"/>
  <c r="C115" i="12"/>
  <c r="D115" i="12"/>
  <c r="E115" i="12"/>
  <c r="H115" i="12"/>
  <c r="I115" i="12"/>
  <c r="C116" i="12"/>
  <c r="D116" i="12"/>
  <c r="E116" i="12"/>
  <c r="H116" i="12"/>
  <c r="I116" i="12"/>
  <c r="C117" i="12"/>
  <c r="D117" i="12"/>
  <c r="E117" i="12"/>
  <c r="H117" i="12"/>
  <c r="I117" i="12"/>
  <c r="C118" i="12"/>
  <c r="D118" i="12"/>
  <c r="E118" i="12"/>
  <c r="H118" i="12"/>
  <c r="I118" i="12"/>
  <c r="C119" i="12"/>
  <c r="D119" i="12"/>
  <c r="E119" i="12"/>
  <c r="H119" i="12"/>
  <c r="I119" i="12"/>
  <c r="C120" i="12"/>
  <c r="D120" i="12"/>
  <c r="E120" i="12"/>
  <c r="H120" i="12"/>
  <c r="I120" i="12"/>
  <c r="C121" i="12"/>
  <c r="D121" i="12"/>
  <c r="E121" i="12"/>
  <c r="H121" i="12"/>
  <c r="I121" i="12"/>
  <c r="C122" i="12"/>
  <c r="D122" i="12"/>
  <c r="E122" i="12"/>
  <c r="H122" i="12"/>
  <c r="I122" i="12"/>
  <c r="C123" i="12"/>
  <c r="D123" i="12"/>
  <c r="E123" i="12"/>
  <c r="H123" i="12"/>
  <c r="I123" i="12"/>
  <c r="C124" i="12"/>
  <c r="D124" i="12"/>
  <c r="E124" i="12"/>
  <c r="H124" i="12"/>
  <c r="I124" i="12"/>
  <c r="C125" i="12"/>
  <c r="D125" i="12"/>
  <c r="E125" i="12"/>
  <c r="H125" i="12"/>
  <c r="I125" i="12"/>
  <c r="C126" i="12"/>
  <c r="D126" i="12"/>
  <c r="E126" i="12"/>
  <c r="H126" i="12"/>
  <c r="I126" i="12"/>
  <c r="C127" i="12"/>
  <c r="D127" i="12"/>
  <c r="E127" i="12"/>
  <c r="H127" i="12"/>
  <c r="I127" i="12"/>
  <c r="C128" i="12"/>
  <c r="D128" i="12"/>
  <c r="E128" i="12"/>
  <c r="H128" i="12"/>
  <c r="I128" i="12"/>
  <c r="C129" i="12"/>
  <c r="D129" i="12"/>
  <c r="E129" i="12"/>
  <c r="H129" i="12"/>
  <c r="I129" i="12"/>
  <c r="C130" i="12"/>
  <c r="D130" i="12"/>
  <c r="E130" i="12"/>
  <c r="H130" i="12"/>
  <c r="I130" i="12"/>
  <c r="C131" i="12"/>
  <c r="D131" i="12"/>
  <c r="E131" i="12"/>
  <c r="H131" i="12"/>
  <c r="I131" i="12"/>
  <c r="C132" i="12"/>
  <c r="D132" i="12"/>
  <c r="E132" i="12"/>
  <c r="H132" i="12"/>
  <c r="I132" i="12"/>
  <c r="C133" i="12"/>
  <c r="D133" i="12"/>
  <c r="E133" i="12"/>
  <c r="H133" i="12"/>
  <c r="I133" i="12"/>
  <c r="C134" i="12"/>
  <c r="D134" i="12"/>
  <c r="E134" i="12"/>
  <c r="H134" i="12"/>
  <c r="I134" i="12"/>
  <c r="C135" i="12"/>
  <c r="D135" i="12"/>
  <c r="E135" i="12"/>
  <c r="H135" i="12"/>
  <c r="I135" i="12"/>
  <c r="C136" i="12"/>
  <c r="D136" i="12"/>
  <c r="E136" i="12"/>
  <c r="H136" i="12"/>
  <c r="I136" i="12"/>
  <c r="C137" i="12"/>
  <c r="D137" i="12"/>
  <c r="E137" i="12"/>
  <c r="H137" i="12"/>
  <c r="I137" i="12"/>
  <c r="C138" i="12"/>
  <c r="D138" i="12"/>
  <c r="E138" i="12"/>
  <c r="H138" i="12"/>
  <c r="I138" i="12"/>
  <c r="C139" i="12"/>
  <c r="D139" i="12"/>
  <c r="E139" i="12"/>
  <c r="H139" i="12"/>
  <c r="I139" i="12"/>
  <c r="C140" i="12"/>
  <c r="D140" i="12"/>
  <c r="E140" i="12"/>
  <c r="H140" i="12"/>
  <c r="I140" i="12"/>
  <c r="C141" i="12"/>
  <c r="D141" i="12"/>
  <c r="E141" i="12"/>
  <c r="H141" i="12"/>
  <c r="I141" i="12"/>
  <c r="D103" i="12"/>
  <c r="E103" i="12"/>
  <c r="H103" i="12"/>
  <c r="I103" i="12"/>
  <c r="Q93" i="12"/>
  <c r="P93" i="12"/>
  <c r="Q92" i="12"/>
  <c r="P92" i="12"/>
  <c r="Q90" i="12"/>
  <c r="P90" i="12"/>
  <c r="Q89" i="12"/>
  <c r="P89" i="12"/>
  <c r="Q87" i="12"/>
  <c r="P87" i="12"/>
  <c r="Q86" i="12"/>
  <c r="P86" i="12"/>
  <c r="Q84" i="12"/>
  <c r="P84" i="12"/>
  <c r="Q83" i="12"/>
  <c r="P83" i="12"/>
  <c r="Q81" i="12"/>
  <c r="P81" i="12"/>
  <c r="Q80" i="12"/>
  <c r="P80" i="12"/>
  <c r="Q78" i="12"/>
  <c r="P78" i="12"/>
  <c r="Q77" i="12"/>
  <c r="P77" i="12"/>
  <c r="Q75" i="12"/>
  <c r="P75" i="12"/>
  <c r="Q74" i="12"/>
  <c r="P74" i="12"/>
  <c r="Q72" i="12"/>
  <c r="P72" i="12"/>
  <c r="Q71" i="12"/>
  <c r="P71" i="12"/>
  <c r="Q69" i="12"/>
  <c r="P69" i="12"/>
  <c r="Q68" i="12"/>
  <c r="P68" i="12"/>
  <c r="Q66" i="12"/>
  <c r="P66" i="12"/>
  <c r="Q65" i="12"/>
  <c r="P65" i="12"/>
  <c r="Q63" i="12"/>
  <c r="P63" i="12"/>
  <c r="Q62" i="12"/>
  <c r="P62" i="12"/>
  <c r="Q60" i="12"/>
  <c r="P60" i="12"/>
  <c r="Q59" i="12"/>
  <c r="P59" i="12"/>
  <c r="Q57" i="12"/>
  <c r="P57" i="12"/>
  <c r="Q56" i="12"/>
  <c r="P56" i="12"/>
  <c r="H94" i="12"/>
  <c r="P91" i="12" s="1"/>
  <c r="I94" i="12"/>
  <c r="Q82" i="12" s="1"/>
  <c r="H95" i="12"/>
  <c r="I95" i="12"/>
  <c r="H96" i="12"/>
  <c r="I96" i="12"/>
  <c r="D47" i="12"/>
  <c r="E47" i="12"/>
  <c r="H47" i="12"/>
  <c r="I47" i="12"/>
  <c r="D48" i="12"/>
  <c r="E48" i="12"/>
  <c r="H48" i="12"/>
  <c r="I48" i="12"/>
  <c r="C48" i="12"/>
  <c r="C47" i="12"/>
  <c r="D46" i="12"/>
  <c r="D142" i="12" s="1"/>
  <c r="E46" i="12"/>
  <c r="E142" i="12" s="1"/>
  <c r="H46" i="12"/>
  <c r="I46" i="12"/>
  <c r="S55" i="12"/>
  <c r="H92" i="26"/>
  <c r="I92" i="26"/>
  <c r="H93" i="26"/>
  <c r="I93" i="26"/>
  <c r="H94" i="26"/>
  <c r="I94" i="26"/>
  <c r="H45" i="26"/>
  <c r="I45" i="26"/>
  <c r="H46" i="26"/>
  <c r="I46" i="26"/>
  <c r="H47" i="26"/>
  <c r="I47" i="26"/>
  <c r="H92" i="25"/>
  <c r="I92" i="25"/>
  <c r="H93" i="25"/>
  <c r="I93" i="25"/>
  <c r="H94" i="25"/>
  <c r="I94" i="25"/>
  <c r="H45" i="25"/>
  <c r="I45" i="25"/>
  <c r="H46" i="25"/>
  <c r="I46" i="25"/>
  <c r="H47" i="25"/>
  <c r="I47" i="25"/>
  <c r="H92" i="24"/>
  <c r="I92" i="24"/>
  <c r="H93" i="24"/>
  <c r="I93" i="24"/>
  <c r="H94" i="24"/>
  <c r="I94" i="24"/>
  <c r="G85" i="33" l="1"/>
  <c r="P15" i="33"/>
  <c r="P23" i="33" s="1"/>
  <c r="Q7" i="33"/>
  <c r="Q23" i="33" s="1"/>
  <c r="G90" i="33"/>
  <c r="G87" i="33"/>
  <c r="S19" i="30"/>
  <c r="T11" i="30"/>
  <c r="T18" i="30"/>
  <c r="L47" i="12"/>
  <c r="H99" i="28"/>
  <c r="G86" i="33"/>
  <c r="G89" i="33"/>
  <c r="G84" i="33"/>
  <c r="G88" i="33"/>
  <c r="O15" i="33"/>
  <c r="G83" i="33"/>
  <c r="P29" i="33"/>
  <c r="T33" i="30"/>
  <c r="P31" i="28"/>
  <c r="H97" i="28"/>
  <c r="T30" i="28"/>
  <c r="S26" i="28"/>
  <c r="T15" i="28"/>
  <c r="T11" i="28"/>
  <c r="T24" i="28"/>
  <c r="T20" i="28"/>
  <c r="Q33" i="28"/>
  <c r="I99" i="28"/>
  <c r="K56" i="30"/>
  <c r="M47" i="12"/>
  <c r="S48" i="12"/>
  <c r="M45" i="33"/>
  <c r="M7" i="33"/>
  <c r="K59" i="30"/>
  <c r="T9" i="30"/>
  <c r="T16" i="30"/>
  <c r="Q45" i="30"/>
  <c r="T35" i="30"/>
  <c r="Q63" i="28"/>
  <c r="T46" i="28"/>
  <c r="T48" i="28"/>
  <c r="K75" i="28"/>
  <c r="T43" i="28"/>
  <c r="H142" i="12"/>
  <c r="T77" i="12"/>
  <c r="Q21" i="30"/>
  <c r="I71" i="30"/>
  <c r="T29" i="28"/>
  <c r="P25" i="28"/>
  <c r="T14" i="28"/>
  <c r="T10" i="28"/>
  <c r="T23" i="28"/>
  <c r="T19" i="28"/>
  <c r="T40" i="30"/>
  <c r="H68" i="30"/>
  <c r="Q44" i="30"/>
  <c r="T34" i="30"/>
  <c r="P24" i="30"/>
  <c r="T10" i="30"/>
  <c r="T45" i="28"/>
  <c r="Q59" i="28"/>
  <c r="K76" i="28"/>
  <c r="S47" i="30"/>
  <c r="P46" i="30"/>
  <c r="T38" i="30"/>
  <c r="P47" i="30"/>
  <c r="Q47" i="30"/>
  <c r="T17" i="30"/>
  <c r="S21" i="30"/>
  <c r="T15" i="30"/>
  <c r="K61" i="30"/>
  <c r="K57" i="30"/>
  <c r="S62" i="28"/>
  <c r="K90" i="28"/>
  <c r="T57" i="28"/>
  <c r="Q61" i="28"/>
  <c r="Q40" i="28"/>
  <c r="T42" i="28"/>
  <c r="T55" i="28"/>
  <c r="T44" i="28"/>
  <c r="Q65" i="28"/>
  <c r="H94" i="28"/>
  <c r="Q60" i="28"/>
  <c r="K87" i="28"/>
  <c r="I95" i="28"/>
  <c r="S31" i="28"/>
  <c r="S27" i="28"/>
  <c r="T8" i="28"/>
  <c r="T12" i="28"/>
  <c r="T17" i="28"/>
  <c r="T21" i="28"/>
  <c r="K74" i="28"/>
  <c r="S96" i="12"/>
  <c r="T83" i="12"/>
  <c r="O47" i="12"/>
  <c r="I142" i="12"/>
  <c r="T56" i="12"/>
  <c r="T68" i="12"/>
  <c r="T89" i="12"/>
  <c r="Q95" i="12"/>
  <c r="Q64" i="12"/>
  <c r="Q76" i="12"/>
  <c r="K138" i="12"/>
  <c r="K134" i="12"/>
  <c r="K130" i="12"/>
  <c r="K126" i="12"/>
  <c r="K122" i="12"/>
  <c r="K118" i="12"/>
  <c r="K114" i="12"/>
  <c r="K110" i="12"/>
  <c r="K106" i="12"/>
  <c r="T90" i="12"/>
  <c r="T86" i="12"/>
  <c r="T81" i="12"/>
  <c r="T93" i="12"/>
  <c r="T63" i="12"/>
  <c r="T69" i="12"/>
  <c r="K133" i="12"/>
  <c r="K109" i="12"/>
  <c r="T65" i="12"/>
  <c r="T71" i="12"/>
  <c r="K125" i="12"/>
  <c r="K117" i="12"/>
  <c r="Q47" i="12"/>
  <c r="H143" i="12"/>
  <c r="P47" i="12"/>
  <c r="K139" i="12"/>
  <c r="K135" i="12"/>
  <c r="K131" i="12"/>
  <c r="K123" i="12"/>
  <c r="K119" i="12"/>
  <c r="K111" i="12"/>
  <c r="P44" i="30"/>
  <c r="T41" i="30"/>
  <c r="K58" i="30"/>
  <c r="P37" i="30"/>
  <c r="P43" i="30" s="1"/>
  <c r="S46" i="30"/>
  <c r="T32" i="30"/>
  <c r="K65" i="30"/>
  <c r="T36" i="30"/>
  <c r="T39" i="30"/>
  <c r="P45" i="30"/>
  <c r="T42" i="30"/>
  <c r="S20" i="30"/>
  <c r="T12" i="30"/>
  <c r="T14" i="30"/>
  <c r="K64" i="30"/>
  <c r="P20" i="30"/>
  <c r="Q23" i="30"/>
  <c r="Q7" i="30"/>
  <c r="Q20" i="30"/>
  <c r="H70" i="30"/>
  <c r="P23" i="30"/>
  <c r="P13" i="30"/>
  <c r="K55" i="30"/>
  <c r="S22" i="30"/>
  <c r="Q13" i="30"/>
  <c r="P21" i="30"/>
  <c r="I67" i="30"/>
  <c r="P22" i="30"/>
  <c r="T8" i="30"/>
  <c r="K62" i="30"/>
  <c r="P63" i="28"/>
  <c r="P59" i="28"/>
  <c r="P49" i="28"/>
  <c r="S66" i="28"/>
  <c r="Q49" i="28"/>
  <c r="T51" i="28"/>
  <c r="S61" i="28"/>
  <c r="T41" i="28"/>
  <c r="T54" i="28"/>
  <c r="K88" i="28"/>
  <c r="K85" i="28"/>
  <c r="T53" i="28"/>
  <c r="P60" i="28"/>
  <c r="T47" i="28"/>
  <c r="K84" i="28"/>
  <c r="K81" i="28"/>
  <c r="K78" i="28"/>
  <c r="K73" i="28"/>
  <c r="K83" i="28"/>
  <c r="K77" i="28"/>
  <c r="H96" i="28"/>
  <c r="K86" i="28"/>
  <c r="H95" i="28"/>
  <c r="I93" i="28"/>
  <c r="S33" i="28"/>
  <c r="T16" i="28"/>
  <c r="I94" i="28"/>
  <c r="H92" i="28"/>
  <c r="S28" i="28"/>
  <c r="Q25" i="28"/>
  <c r="T13" i="28"/>
  <c r="T9" i="28"/>
  <c r="T22" i="28"/>
  <c r="T18" i="28"/>
  <c r="K82" i="28"/>
  <c r="T57" i="12"/>
  <c r="T62" i="12"/>
  <c r="T66" i="12"/>
  <c r="T72" i="12"/>
  <c r="T87" i="12"/>
  <c r="T92" i="12"/>
  <c r="P58" i="12"/>
  <c r="P73" i="12"/>
  <c r="P88" i="12"/>
  <c r="Q88" i="12"/>
  <c r="T59" i="12"/>
  <c r="P64" i="12"/>
  <c r="T74" i="12"/>
  <c r="T78" i="12"/>
  <c r="T84" i="12"/>
  <c r="K103" i="12"/>
  <c r="S94" i="12"/>
  <c r="P85" i="12"/>
  <c r="T60" i="12"/>
  <c r="T75" i="12"/>
  <c r="T80" i="12"/>
  <c r="P61" i="12"/>
  <c r="P76" i="12"/>
  <c r="K140" i="12"/>
  <c r="K136" i="12"/>
  <c r="K132" i="12"/>
  <c r="K128" i="12"/>
  <c r="K124" i="12"/>
  <c r="K120" i="12"/>
  <c r="K116" i="12"/>
  <c r="K112" i="12"/>
  <c r="K108" i="12"/>
  <c r="K104" i="12"/>
  <c r="S47" i="12"/>
  <c r="K115" i="12"/>
  <c r="K107" i="12"/>
  <c r="S46" i="12"/>
  <c r="K127" i="12"/>
  <c r="H144" i="12"/>
  <c r="K141" i="12"/>
  <c r="K137" i="12"/>
  <c r="K129" i="12"/>
  <c r="K121" i="12"/>
  <c r="K113" i="12"/>
  <c r="K105" i="12"/>
  <c r="K91" i="28"/>
  <c r="Q55" i="12"/>
  <c r="Q67" i="12"/>
  <c r="Q79" i="12"/>
  <c r="Q91" i="12"/>
  <c r="T91" i="12" s="1"/>
  <c r="Q96" i="12"/>
  <c r="S95" i="12"/>
  <c r="Q26" i="28"/>
  <c r="T26" i="28" s="1"/>
  <c r="T7" i="28"/>
  <c r="S30" i="28"/>
  <c r="S64" i="28"/>
  <c r="S58" i="28"/>
  <c r="P40" i="28"/>
  <c r="Q66" i="28"/>
  <c r="Q62" i="28"/>
  <c r="I96" i="28"/>
  <c r="I92" i="28"/>
  <c r="P7" i="30"/>
  <c r="Q22" i="30"/>
  <c r="Q48" i="30"/>
  <c r="H67" i="30"/>
  <c r="S29" i="28"/>
  <c r="S63" i="28"/>
  <c r="P66" i="28"/>
  <c r="P62" i="28"/>
  <c r="S23" i="30"/>
  <c r="P48" i="30"/>
  <c r="S45" i="30"/>
  <c r="H71" i="30"/>
  <c r="K71" i="30" s="1"/>
  <c r="I68" i="30"/>
  <c r="Q32" i="28"/>
  <c r="T32" i="28" s="1"/>
  <c r="Q28" i="28"/>
  <c r="T56" i="28"/>
  <c r="T52" i="28"/>
  <c r="P65" i="28"/>
  <c r="P61" i="28"/>
  <c r="H93" i="28"/>
  <c r="S44" i="30"/>
  <c r="Q61" i="12"/>
  <c r="Q73" i="12"/>
  <c r="Q85" i="12"/>
  <c r="I143" i="12"/>
  <c r="P28" i="28"/>
  <c r="S60" i="28"/>
  <c r="Q64" i="28"/>
  <c r="Q24" i="30"/>
  <c r="Q46" i="30"/>
  <c r="I69" i="30"/>
  <c r="S23" i="33"/>
  <c r="P70" i="12"/>
  <c r="P82" i="12"/>
  <c r="T82" i="12" s="1"/>
  <c r="P95" i="12"/>
  <c r="Q31" i="28"/>
  <c r="Q27" i="28"/>
  <c r="T27" i="28" s="1"/>
  <c r="P64" i="28"/>
  <c r="S43" i="30"/>
  <c r="H69" i="30"/>
  <c r="P33" i="28"/>
  <c r="Q58" i="12"/>
  <c r="Q70" i="12"/>
  <c r="I144" i="12"/>
  <c r="S59" i="28"/>
  <c r="Q37" i="30"/>
  <c r="I70" i="30"/>
  <c r="P55" i="12"/>
  <c r="P67" i="12"/>
  <c r="P79" i="12"/>
  <c r="P96" i="12"/>
  <c r="Q31" i="30"/>
  <c r="H83" i="33"/>
  <c r="O7" i="33"/>
  <c r="C85" i="33"/>
  <c r="E85" i="33"/>
  <c r="H85" i="33"/>
  <c r="E87" i="33"/>
  <c r="H87" i="33"/>
  <c r="E89" i="33"/>
  <c r="P37" i="33"/>
  <c r="P45" i="33"/>
  <c r="T9" i="33"/>
  <c r="T11" i="33"/>
  <c r="T13" i="33"/>
  <c r="T14" i="33"/>
  <c r="M15" i="33"/>
  <c r="T16" i="33"/>
  <c r="T18" i="33"/>
  <c r="T20" i="33"/>
  <c r="M24" i="33"/>
  <c r="M26" i="33"/>
  <c r="M28" i="33"/>
  <c r="T39" i="33"/>
  <c r="T41" i="33"/>
  <c r="T43" i="33"/>
  <c r="T47" i="33"/>
  <c r="T49" i="33"/>
  <c r="T51" i="33"/>
  <c r="T52" i="33"/>
  <c r="C87" i="33"/>
  <c r="K67" i="33"/>
  <c r="K69" i="33"/>
  <c r="K71" i="33"/>
  <c r="K74" i="33"/>
  <c r="K76" i="33"/>
  <c r="K78" i="33"/>
  <c r="K80" i="33"/>
  <c r="K82" i="33"/>
  <c r="M55" i="33"/>
  <c r="P55" i="33"/>
  <c r="M57" i="33"/>
  <c r="P57" i="33"/>
  <c r="M59" i="33"/>
  <c r="P59" i="33"/>
  <c r="C23" i="33"/>
  <c r="K7" i="33" s="1"/>
  <c r="T8" i="33"/>
  <c r="T10" i="33"/>
  <c r="T12" i="33"/>
  <c r="T17" i="33"/>
  <c r="T19" i="33"/>
  <c r="T21" i="33"/>
  <c r="T22" i="33"/>
  <c r="E83" i="33"/>
  <c r="O24" i="33"/>
  <c r="S24" i="33"/>
  <c r="O25" i="33"/>
  <c r="S25" i="33"/>
  <c r="O26" i="33"/>
  <c r="S26" i="33"/>
  <c r="O27" i="33"/>
  <c r="S27" i="33"/>
  <c r="O28" i="33"/>
  <c r="S28" i="33"/>
  <c r="O29" i="33"/>
  <c r="S29" i="33"/>
  <c r="M30" i="33"/>
  <c r="S30" i="33"/>
  <c r="M37" i="33"/>
  <c r="T38" i="33"/>
  <c r="T40" i="33"/>
  <c r="T42" i="33"/>
  <c r="T44" i="33"/>
  <c r="T46" i="33"/>
  <c r="T48" i="33"/>
  <c r="T50" i="33"/>
  <c r="C90" i="33"/>
  <c r="S60" i="33"/>
  <c r="K68" i="33"/>
  <c r="K70" i="33"/>
  <c r="K72" i="33"/>
  <c r="K75" i="33"/>
  <c r="K77" i="33"/>
  <c r="K79" i="33"/>
  <c r="K81" i="33"/>
  <c r="H89" i="33"/>
  <c r="D23" i="33"/>
  <c r="L8" i="33"/>
  <c r="L10" i="33"/>
  <c r="L12" i="33"/>
  <c r="L14" i="33"/>
  <c r="L22" i="33"/>
  <c r="L21" i="33"/>
  <c r="L16" i="33"/>
  <c r="L18" i="33"/>
  <c r="L20" i="33"/>
  <c r="T7" i="33"/>
  <c r="L9" i="33"/>
  <c r="L11" i="33"/>
  <c r="L13" i="33"/>
  <c r="L17" i="33"/>
  <c r="L19" i="33"/>
  <c r="Q24" i="33"/>
  <c r="T24" i="33" s="1"/>
  <c r="Q25" i="33"/>
  <c r="Q26" i="33"/>
  <c r="T26" i="33" s="1"/>
  <c r="Q27" i="33"/>
  <c r="Q28" i="33"/>
  <c r="T28" i="33" s="1"/>
  <c r="Q29" i="33"/>
  <c r="P30" i="33"/>
  <c r="T30" i="33" s="1"/>
  <c r="D67" i="33"/>
  <c r="L38" i="33"/>
  <c r="L40" i="33"/>
  <c r="L42" i="33"/>
  <c r="L44" i="33"/>
  <c r="D75" i="33"/>
  <c r="L52" i="33"/>
  <c r="L51" i="33"/>
  <c r="L49" i="33"/>
  <c r="L47" i="33"/>
  <c r="L46" i="33"/>
  <c r="L48" i="33"/>
  <c r="L50" i="33"/>
  <c r="D53" i="33"/>
  <c r="L56" i="33" s="1"/>
  <c r="O45" i="33"/>
  <c r="I83" i="33"/>
  <c r="S53" i="33"/>
  <c r="Q45" i="33"/>
  <c r="S54" i="33"/>
  <c r="Q54" i="33"/>
  <c r="D85" i="33"/>
  <c r="I85" i="33"/>
  <c r="S55" i="33"/>
  <c r="Q55" i="33"/>
  <c r="D86" i="33"/>
  <c r="S56" i="33"/>
  <c r="I86" i="33"/>
  <c r="Q56" i="33"/>
  <c r="D87" i="33"/>
  <c r="I87" i="33"/>
  <c r="S57" i="33"/>
  <c r="Q57" i="33"/>
  <c r="S58" i="33"/>
  <c r="Q58" i="33"/>
  <c r="S59" i="33"/>
  <c r="Q59" i="33"/>
  <c r="E90" i="33"/>
  <c r="M60" i="33"/>
  <c r="I84" i="33"/>
  <c r="D88" i="33"/>
  <c r="K8" i="33"/>
  <c r="K9" i="33"/>
  <c r="K10" i="33"/>
  <c r="K11" i="33"/>
  <c r="K12" i="33"/>
  <c r="K13" i="33"/>
  <c r="K14" i="33"/>
  <c r="K16" i="33"/>
  <c r="K17" i="33"/>
  <c r="K18" i="33"/>
  <c r="K19" i="33"/>
  <c r="K20" i="33"/>
  <c r="K21" i="33"/>
  <c r="M25" i="33"/>
  <c r="P25" i="33"/>
  <c r="M27" i="33"/>
  <c r="P27" i="33"/>
  <c r="M29" i="33"/>
  <c r="O30" i="33"/>
  <c r="O37" i="33"/>
  <c r="Q37" i="33"/>
  <c r="L39" i="33"/>
  <c r="L41" i="33"/>
  <c r="L43" i="33"/>
  <c r="O54" i="33"/>
  <c r="O55" i="33"/>
  <c r="O56" i="33"/>
  <c r="O57" i="33"/>
  <c r="O58" i="33"/>
  <c r="O59" i="33"/>
  <c r="P60" i="33"/>
  <c r="D84" i="33"/>
  <c r="I88" i="33"/>
  <c r="H90" i="33"/>
  <c r="C67" i="33"/>
  <c r="C53" i="33"/>
  <c r="K38" i="33"/>
  <c r="K39" i="33"/>
  <c r="K40" i="33"/>
  <c r="K41" i="33"/>
  <c r="K42" i="33"/>
  <c r="K43" i="33"/>
  <c r="K44" i="33"/>
  <c r="K52" i="33"/>
  <c r="K51" i="33"/>
  <c r="K50" i="33"/>
  <c r="K49" i="33"/>
  <c r="K48" i="33"/>
  <c r="K47" i="33"/>
  <c r="K46" i="33"/>
  <c r="C84" i="33"/>
  <c r="E84" i="33"/>
  <c r="H84" i="33"/>
  <c r="C86" i="33"/>
  <c r="E86" i="33"/>
  <c r="H86" i="33"/>
  <c r="C88" i="33"/>
  <c r="E88" i="33"/>
  <c r="H88" i="33"/>
  <c r="D90" i="33"/>
  <c r="I90" i="33"/>
  <c r="C75" i="33"/>
  <c r="M54" i="33"/>
  <c r="P54" i="33"/>
  <c r="M56" i="33"/>
  <c r="P56" i="33"/>
  <c r="M58" i="33"/>
  <c r="P58" i="33"/>
  <c r="O60" i="33"/>
  <c r="Q60" i="33"/>
  <c r="T50" i="28"/>
  <c r="T15" i="33" l="1"/>
  <c r="T63" i="28"/>
  <c r="M23" i="33"/>
  <c r="T29" i="33"/>
  <c r="M53" i="33"/>
  <c r="T33" i="28"/>
  <c r="O23" i="33"/>
  <c r="T24" i="30"/>
  <c r="T60" i="28"/>
  <c r="T49" i="28"/>
  <c r="Q58" i="28"/>
  <c r="T31" i="28"/>
  <c r="K94" i="28"/>
  <c r="T47" i="12"/>
  <c r="T37" i="30"/>
  <c r="K15" i="33"/>
  <c r="K23" i="33" s="1"/>
  <c r="T45" i="30"/>
  <c r="T44" i="30"/>
  <c r="P58" i="28"/>
  <c r="L57" i="33"/>
  <c r="K26" i="33"/>
  <c r="K37" i="33"/>
  <c r="L54" i="33"/>
  <c r="L7" i="33"/>
  <c r="K68" i="30"/>
  <c r="T46" i="30"/>
  <c r="T7" i="30"/>
  <c r="T61" i="28"/>
  <c r="T65" i="28"/>
  <c r="T25" i="28"/>
  <c r="K142" i="12"/>
  <c r="T58" i="12"/>
  <c r="T48" i="30"/>
  <c r="T21" i="30"/>
  <c r="T13" i="30"/>
  <c r="T23" i="30"/>
  <c r="P19" i="30"/>
  <c r="T59" i="28"/>
  <c r="K95" i="28"/>
  <c r="K83" i="33"/>
  <c r="K67" i="30"/>
  <c r="T20" i="30"/>
  <c r="T40" i="28"/>
  <c r="K96" i="28"/>
  <c r="K143" i="12"/>
  <c r="T47" i="30"/>
  <c r="K97" i="28"/>
  <c r="K99" i="28"/>
  <c r="K92" i="28"/>
  <c r="T96" i="12"/>
  <c r="T76" i="12"/>
  <c r="T64" i="12"/>
  <c r="T95" i="12"/>
  <c r="K144" i="12"/>
  <c r="K70" i="30"/>
  <c r="T22" i="30"/>
  <c r="Q19" i="30"/>
  <c r="K93" i="28"/>
  <c r="T66" i="28"/>
  <c r="T85" i="12"/>
  <c r="T73" i="12"/>
  <c r="T61" i="12"/>
  <c r="T88" i="12"/>
  <c r="T79" i="12"/>
  <c r="T23" i="33"/>
  <c r="Q43" i="30"/>
  <c r="T43" i="30" s="1"/>
  <c r="T31" i="30"/>
  <c r="K69" i="30"/>
  <c r="T67" i="12"/>
  <c r="Q94" i="12"/>
  <c r="T55" i="12"/>
  <c r="T70" i="12"/>
  <c r="T64" i="28"/>
  <c r="T28" i="28"/>
  <c r="P94" i="12"/>
  <c r="T62" i="28"/>
  <c r="T37" i="33"/>
  <c r="K87" i="33"/>
  <c r="K85" i="33"/>
  <c r="P53" i="33"/>
  <c r="K89" i="33"/>
  <c r="L60" i="33"/>
  <c r="L29" i="33"/>
  <c r="K54" i="33"/>
  <c r="K90" i="33"/>
  <c r="L30" i="33"/>
  <c r="K25" i="33"/>
  <c r="K30" i="33"/>
  <c r="L25" i="33"/>
  <c r="O53" i="33"/>
  <c r="L58" i="33"/>
  <c r="L27" i="33"/>
  <c r="L15" i="33"/>
  <c r="K27" i="33"/>
  <c r="K58" i="33"/>
  <c r="L37" i="33"/>
  <c r="T59" i="33"/>
  <c r="T57" i="33"/>
  <c r="L28" i="33"/>
  <c r="L26" i="33"/>
  <c r="L24" i="33"/>
  <c r="K29" i="33"/>
  <c r="K24" i="33"/>
  <c r="T60" i="33"/>
  <c r="K56" i="33"/>
  <c r="K57" i="33"/>
  <c r="K55" i="33"/>
  <c r="K45" i="33"/>
  <c r="T55" i="33"/>
  <c r="K28" i="33"/>
  <c r="K84" i="33"/>
  <c r="T58" i="33"/>
  <c r="T56" i="33"/>
  <c r="D83" i="33"/>
  <c r="L59" i="33"/>
  <c r="K59" i="33"/>
  <c r="C83" i="33"/>
  <c r="K88" i="33"/>
  <c r="K60" i="33"/>
  <c r="K86" i="33"/>
  <c r="L55" i="33"/>
  <c r="T54" i="33"/>
  <c r="Q53" i="33"/>
  <c r="T45" i="33"/>
  <c r="L45" i="33"/>
  <c r="T27" i="33"/>
  <c r="T25" i="33"/>
  <c r="H45" i="24"/>
  <c r="I45" i="24"/>
  <c r="H46" i="24"/>
  <c r="I46" i="24"/>
  <c r="H47" i="24"/>
  <c r="I47" i="24"/>
  <c r="E45" i="24"/>
  <c r="G45" i="24"/>
  <c r="E46" i="24"/>
  <c r="G46" i="24"/>
  <c r="K53" i="33" l="1"/>
  <c r="O46" i="24"/>
  <c r="T58" i="28"/>
  <c r="O16" i="24"/>
  <c r="O24" i="24"/>
  <c r="O36" i="24"/>
  <c r="O13" i="24"/>
  <c r="O21" i="24"/>
  <c r="O33" i="24"/>
  <c r="O10" i="24"/>
  <c r="O18" i="24"/>
  <c r="O30" i="24"/>
  <c r="O42" i="24"/>
  <c r="O7" i="24"/>
  <c r="O27" i="24"/>
  <c r="O39" i="24"/>
  <c r="L23" i="33"/>
  <c r="T19" i="30"/>
  <c r="T53" i="33"/>
  <c r="T94" i="12"/>
  <c r="L53" i="33"/>
  <c r="O45" i="24" l="1"/>
  <c r="C9" i="19"/>
  <c r="D9" i="19"/>
  <c r="B9" i="19"/>
  <c r="P8" i="19"/>
  <c r="O8" i="19"/>
  <c r="Q48" i="12" l="1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7" i="12"/>
  <c r="P7" i="12"/>
  <c r="P8" i="12"/>
  <c r="Q8" i="12"/>
  <c r="P9" i="12"/>
  <c r="Q9" i="12"/>
  <c r="P10" i="12"/>
  <c r="P11" i="12"/>
  <c r="Q11" i="12"/>
  <c r="P12" i="12"/>
  <c r="Q12" i="12"/>
  <c r="P13" i="12"/>
  <c r="P14" i="12"/>
  <c r="Q14" i="12"/>
  <c r="P15" i="12"/>
  <c r="Q15" i="12"/>
  <c r="P16" i="12"/>
  <c r="P17" i="12"/>
  <c r="Q17" i="12"/>
  <c r="P18" i="12"/>
  <c r="Q18" i="12"/>
  <c r="P19" i="12"/>
  <c r="P20" i="12"/>
  <c r="Q20" i="12"/>
  <c r="P21" i="12"/>
  <c r="Q21" i="12"/>
  <c r="P22" i="12"/>
  <c r="P23" i="12"/>
  <c r="Q23" i="12"/>
  <c r="P24" i="12"/>
  <c r="Q24" i="12"/>
  <c r="P25" i="12"/>
  <c r="P26" i="12"/>
  <c r="Q26" i="12"/>
  <c r="P27" i="12"/>
  <c r="Q27" i="12"/>
  <c r="P28" i="12"/>
  <c r="P29" i="12"/>
  <c r="Q29" i="12"/>
  <c r="P30" i="12"/>
  <c r="Q30" i="12"/>
  <c r="P31" i="12"/>
  <c r="P32" i="12"/>
  <c r="Q32" i="12"/>
  <c r="P33" i="12"/>
  <c r="Q33" i="12"/>
  <c r="P34" i="12"/>
  <c r="P35" i="12"/>
  <c r="Q35" i="12"/>
  <c r="P36" i="12"/>
  <c r="Q36" i="12"/>
  <c r="P37" i="12"/>
  <c r="P38" i="12"/>
  <c r="Q38" i="12"/>
  <c r="P39" i="12"/>
  <c r="Q39" i="12"/>
  <c r="P40" i="12"/>
  <c r="P41" i="12"/>
  <c r="Q41" i="12"/>
  <c r="P42" i="12"/>
  <c r="Q42" i="12"/>
  <c r="P43" i="12"/>
  <c r="P44" i="12"/>
  <c r="Q44" i="12"/>
  <c r="P45" i="12"/>
  <c r="Q45" i="12"/>
  <c r="P48" i="12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I114" i="26"/>
  <c r="K114" i="26" s="1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K138" i="26" s="1"/>
  <c r="H139" i="26"/>
  <c r="I139" i="26"/>
  <c r="H140" i="26"/>
  <c r="I140" i="26"/>
  <c r="H141" i="26"/>
  <c r="I141" i="26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54" i="25"/>
  <c r="S55" i="26"/>
  <c r="S56" i="26"/>
  <c r="S57" i="26"/>
  <c r="S58" i="26"/>
  <c r="S59" i="26"/>
  <c r="S60" i="26"/>
  <c r="S61" i="26"/>
  <c r="S62" i="26"/>
  <c r="S63" i="26"/>
  <c r="S64" i="26"/>
  <c r="S65" i="26"/>
  <c r="S66" i="26"/>
  <c r="S68" i="26"/>
  <c r="S69" i="26"/>
  <c r="S70" i="26"/>
  <c r="S71" i="26"/>
  <c r="S72" i="26"/>
  <c r="S73" i="26"/>
  <c r="S74" i="26"/>
  <c r="S75" i="26"/>
  <c r="S76" i="26"/>
  <c r="S77" i="26"/>
  <c r="S78" i="26"/>
  <c r="S79" i="26"/>
  <c r="S80" i="26"/>
  <c r="S81" i="26"/>
  <c r="S82" i="26"/>
  <c r="S83" i="26"/>
  <c r="S84" i="26"/>
  <c r="S85" i="26"/>
  <c r="S86" i="26"/>
  <c r="S87" i="26"/>
  <c r="S88" i="26"/>
  <c r="S89" i="26"/>
  <c r="S90" i="26"/>
  <c r="S91" i="26"/>
  <c r="S92" i="26"/>
  <c r="S93" i="26"/>
  <c r="S94" i="26"/>
  <c r="S54" i="26"/>
  <c r="P54" i="26"/>
  <c r="Q54" i="26"/>
  <c r="P55" i="26"/>
  <c r="Q55" i="26"/>
  <c r="P56" i="26"/>
  <c r="Q56" i="26"/>
  <c r="P57" i="26"/>
  <c r="Q57" i="26"/>
  <c r="P58" i="26"/>
  <c r="Q58" i="26"/>
  <c r="P59" i="26"/>
  <c r="Q59" i="26"/>
  <c r="P60" i="26"/>
  <c r="Q60" i="26"/>
  <c r="P61" i="26"/>
  <c r="Q61" i="26"/>
  <c r="P62" i="26"/>
  <c r="Q62" i="26"/>
  <c r="P63" i="26"/>
  <c r="Q63" i="26"/>
  <c r="P64" i="26"/>
  <c r="Q64" i="26"/>
  <c r="P65" i="26"/>
  <c r="Q65" i="26"/>
  <c r="P66" i="26"/>
  <c r="Q66" i="26"/>
  <c r="P67" i="26"/>
  <c r="Q67" i="26"/>
  <c r="P68" i="26"/>
  <c r="Q68" i="26"/>
  <c r="P69" i="26"/>
  <c r="Q69" i="26"/>
  <c r="P70" i="26"/>
  <c r="Q70" i="26"/>
  <c r="P71" i="26"/>
  <c r="Q71" i="26"/>
  <c r="P72" i="26"/>
  <c r="Q72" i="26"/>
  <c r="P73" i="26"/>
  <c r="Q73" i="26"/>
  <c r="P74" i="26"/>
  <c r="Q74" i="26"/>
  <c r="P75" i="26"/>
  <c r="Q75" i="26"/>
  <c r="P76" i="26"/>
  <c r="Q76" i="26"/>
  <c r="P77" i="26"/>
  <c r="Q77" i="26"/>
  <c r="P78" i="26"/>
  <c r="Q78" i="26"/>
  <c r="P79" i="26"/>
  <c r="Q79" i="26"/>
  <c r="P80" i="26"/>
  <c r="Q80" i="26"/>
  <c r="P81" i="26"/>
  <c r="Q81" i="26"/>
  <c r="P82" i="26"/>
  <c r="Q82" i="26"/>
  <c r="P83" i="26"/>
  <c r="Q83" i="26"/>
  <c r="P84" i="26"/>
  <c r="Q84" i="26"/>
  <c r="P85" i="26"/>
  <c r="Q85" i="26"/>
  <c r="P86" i="26"/>
  <c r="Q86" i="26"/>
  <c r="P87" i="26"/>
  <c r="Q87" i="26"/>
  <c r="P88" i="26"/>
  <c r="Q88" i="26"/>
  <c r="P89" i="26"/>
  <c r="Q89" i="26"/>
  <c r="P90" i="26"/>
  <c r="Q90" i="26"/>
  <c r="P91" i="26"/>
  <c r="Q91" i="26"/>
  <c r="P93" i="26"/>
  <c r="Q93" i="26"/>
  <c r="P94" i="26"/>
  <c r="Q94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7" i="26"/>
  <c r="P7" i="26"/>
  <c r="Q7" i="26"/>
  <c r="P8" i="26"/>
  <c r="Q8" i="26"/>
  <c r="P9" i="26"/>
  <c r="Q9" i="26"/>
  <c r="P10" i="26"/>
  <c r="Q10" i="26"/>
  <c r="P11" i="26"/>
  <c r="Q11" i="26"/>
  <c r="P12" i="26"/>
  <c r="Q12" i="26"/>
  <c r="P13" i="26"/>
  <c r="Q13" i="26"/>
  <c r="P14" i="26"/>
  <c r="Q14" i="26"/>
  <c r="P15" i="26"/>
  <c r="Q15" i="26"/>
  <c r="P16" i="26"/>
  <c r="Q16" i="26"/>
  <c r="P17" i="26"/>
  <c r="Q17" i="26"/>
  <c r="P18" i="26"/>
  <c r="Q18" i="26"/>
  <c r="P19" i="26"/>
  <c r="Q19" i="26"/>
  <c r="P20" i="26"/>
  <c r="Q20" i="26"/>
  <c r="P21" i="26"/>
  <c r="Q21" i="26"/>
  <c r="P22" i="26"/>
  <c r="Q22" i="26"/>
  <c r="P23" i="26"/>
  <c r="Q23" i="26"/>
  <c r="P24" i="26"/>
  <c r="Q24" i="26"/>
  <c r="P25" i="26"/>
  <c r="Q25" i="26"/>
  <c r="P26" i="26"/>
  <c r="Q26" i="26"/>
  <c r="P27" i="26"/>
  <c r="Q27" i="26"/>
  <c r="P28" i="26"/>
  <c r="Q28" i="26"/>
  <c r="P29" i="26"/>
  <c r="Q29" i="26"/>
  <c r="P30" i="26"/>
  <c r="Q30" i="26"/>
  <c r="P31" i="26"/>
  <c r="Q31" i="26"/>
  <c r="P32" i="26"/>
  <c r="Q32" i="26"/>
  <c r="P33" i="26"/>
  <c r="Q33" i="26"/>
  <c r="P34" i="26"/>
  <c r="Q34" i="26"/>
  <c r="P35" i="26"/>
  <c r="Q35" i="26"/>
  <c r="P36" i="26"/>
  <c r="Q36" i="26"/>
  <c r="P37" i="26"/>
  <c r="Q37" i="26"/>
  <c r="P38" i="26"/>
  <c r="Q38" i="26"/>
  <c r="P39" i="26"/>
  <c r="Q39" i="26"/>
  <c r="P40" i="26"/>
  <c r="Q40" i="26"/>
  <c r="P41" i="26"/>
  <c r="Q41" i="26"/>
  <c r="P42" i="26"/>
  <c r="Q42" i="26"/>
  <c r="P43" i="26"/>
  <c r="Q43" i="26"/>
  <c r="P44" i="26"/>
  <c r="Q44" i="26"/>
  <c r="P46" i="26"/>
  <c r="Q46" i="26"/>
  <c r="P47" i="26"/>
  <c r="Q47" i="26"/>
  <c r="H101" i="25"/>
  <c r="I101" i="25"/>
  <c r="H102" i="25"/>
  <c r="I102" i="25"/>
  <c r="H103" i="25"/>
  <c r="I103" i="25"/>
  <c r="H104" i="25"/>
  <c r="I104" i="25"/>
  <c r="H105" i="25"/>
  <c r="I105" i="25"/>
  <c r="H106" i="25"/>
  <c r="I106" i="25"/>
  <c r="H107" i="25"/>
  <c r="I107" i="25"/>
  <c r="H108" i="25"/>
  <c r="I108" i="25"/>
  <c r="H109" i="25"/>
  <c r="I109" i="25"/>
  <c r="H110" i="25"/>
  <c r="I110" i="25"/>
  <c r="H111" i="25"/>
  <c r="I111" i="25"/>
  <c r="H112" i="25"/>
  <c r="I112" i="25"/>
  <c r="H113" i="25"/>
  <c r="I113" i="25"/>
  <c r="H114" i="25"/>
  <c r="I114" i="25"/>
  <c r="H115" i="25"/>
  <c r="I115" i="25"/>
  <c r="H116" i="25"/>
  <c r="I116" i="25"/>
  <c r="H117" i="25"/>
  <c r="I117" i="25"/>
  <c r="H118" i="25"/>
  <c r="I118" i="25"/>
  <c r="H119" i="25"/>
  <c r="I119" i="25"/>
  <c r="H120" i="25"/>
  <c r="I120" i="25"/>
  <c r="H121" i="25"/>
  <c r="I121" i="25"/>
  <c r="H122" i="25"/>
  <c r="I122" i="25"/>
  <c r="H123" i="25"/>
  <c r="I123" i="25"/>
  <c r="H124" i="25"/>
  <c r="I124" i="25"/>
  <c r="H125" i="25"/>
  <c r="I125" i="25"/>
  <c r="H126" i="25"/>
  <c r="I126" i="25"/>
  <c r="H127" i="25"/>
  <c r="I127" i="25"/>
  <c r="H128" i="25"/>
  <c r="I128" i="25"/>
  <c r="H129" i="25"/>
  <c r="I129" i="25"/>
  <c r="H130" i="25"/>
  <c r="I130" i="25"/>
  <c r="H131" i="25"/>
  <c r="I131" i="25"/>
  <c r="H132" i="25"/>
  <c r="I132" i="25"/>
  <c r="H133" i="25"/>
  <c r="I133" i="25"/>
  <c r="H134" i="25"/>
  <c r="I134" i="25"/>
  <c r="H135" i="25"/>
  <c r="I135" i="25"/>
  <c r="H136" i="25"/>
  <c r="I136" i="25"/>
  <c r="H137" i="25"/>
  <c r="I137" i="25"/>
  <c r="H138" i="25"/>
  <c r="I138" i="25"/>
  <c r="H139" i="25"/>
  <c r="I139" i="25"/>
  <c r="H140" i="25"/>
  <c r="I140" i="25"/>
  <c r="H141" i="25"/>
  <c r="I141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P63" i="25"/>
  <c r="Q63" i="25"/>
  <c r="P64" i="25"/>
  <c r="Q64" i="25"/>
  <c r="P65" i="25"/>
  <c r="Q65" i="25"/>
  <c r="P66" i="25"/>
  <c r="Q66" i="25"/>
  <c r="P67" i="25"/>
  <c r="Q67" i="25"/>
  <c r="P68" i="25"/>
  <c r="Q68" i="25"/>
  <c r="P69" i="25"/>
  <c r="Q69" i="25"/>
  <c r="P70" i="25"/>
  <c r="Q70" i="25"/>
  <c r="P71" i="25"/>
  <c r="Q71" i="25"/>
  <c r="P72" i="25"/>
  <c r="Q72" i="25"/>
  <c r="P73" i="25"/>
  <c r="Q73" i="25"/>
  <c r="P74" i="25"/>
  <c r="Q74" i="25"/>
  <c r="P75" i="25"/>
  <c r="Q75" i="25"/>
  <c r="P76" i="25"/>
  <c r="Q76" i="25"/>
  <c r="P77" i="25"/>
  <c r="Q77" i="25"/>
  <c r="P78" i="25"/>
  <c r="Q78" i="25"/>
  <c r="P79" i="25"/>
  <c r="Q79" i="25"/>
  <c r="P80" i="25"/>
  <c r="Q80" i="25"/>
  <c r="P81" i="25"/>
  <c r="Q81" i="25"/>
  <c r="P82" i="25"/>
  <c r="Q82" i="25"/>
  <c r="P83" i="25"/>
  <c r="Q83" i="25"/>
  <c r="P84" i="25"/>
  <c r="Q84" i="25"/>
  <c r="P85" i="25"/>
  <c r="Q85" i="25"/>
  <c r="P86" i="25"/>
  <c r="Q86" i="25"/>
  <c r="P87" i="25"/>
  <c r="Q87" i="25"/>
  <c r="P88" i="25"/>
  <c r="Q88" i="25"/>
  <c r="P89" i="25"/>
  <c r="Q89" i="25"/>
  <c r="P90" i="25"/>
  <c r="Q90" i="25"/>
  <c r="P91" i="25"/>
  <c r="Q91" i="25"/>
  <c r="P93" i="25"/>
  <c r="Q93" i="25"/>
  <c r="P94" i="25"/>
  <c r="Q94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7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6" i="25"/>
  <c r="Q46" i="25"/>
  <c r="P47" i="25"/>
  <c r="Q47" i="25"/>
  <c r="H101" i="24"/>
  <c r="I101" i="24"/>
  <c r="H102" i="24"/>
  <c r="I102" i="24"/>
  <c r="H103" i="24"/>
  <c r="I103" i="24"/>
  <c r="H104" i="24"/>
  <c r="I104" i="24"/>
  <c r="H105" i="24"/>
  <c r="I105" i="24"/>
  <c r="H106" i="24"/>
  <c r="I106" i="24"/>
  <c r="H107" i="24"/>
  <c r="I107" i="24"/>
  <c r="H108" i="24"/>
  <c r="I108" i="24"/>
  <c r="H109" i="24"/>
  <c r="I109" i="24"/>
  <c r="H110" i="24"/>
  <c r="I110" i="24"/>
  <c r="H111" i="24"/>
  <c r="I111" i="24"/>
  <c r="H112" i="24"/>
  <c r="I112" i="24"/>
  <c r="H113" i="24"/>
  <c r="I113" i="24"/>
  <c r="H114" i="24"/>
  <c r="I114" i="24"/>
  <c r="H115" i="24"/>
  <c r="I115" i="24"/>
  <c r="H116" i="24"/>
  <c r="I116" i="24"/>
  <c r="H117" i="24"/>
  <c r="I117" i="24"/>
  <c r="H118" i="24"/>
  <c r="I118" i="24"/>
  <c r="H119" i="24"/>
  <c r="I119" i="24"/>
  <c r="H120" i="24"/>
  <c r="I120" i="24"/>
  <c r="H121" i="24"/>
  <c r="I121" i="24"/>
  <c r="H122" i="24"/>
  <c r="I122" i="24"/>
  <c r="H123" i="24"/>
  <c r="I123" i="24"/>
  <c r="H124" i="24"/>
  <c r="I124" i="24"/>
  <c r="H125" i="24"/>
  <c r="I125" i="24"/>
  <c r="H126" i="24"/>
  <c r="I126" i="24"/>
  <c r="H127" i="24"/>
  <c r="I127" i="24"/>
  <c r="H128" i="24"/>
  <c r="I128" i="24"/>
  <c r="H129" i="24"/>
  <c r="I129" i="24"/>
  <c r="H130" i="24"/>
  <c r="I130" i="24"/>
  <c r="H131" i="24"/>
  <c r="I131" i="24"/>
  <c r="H132" i="24"/>
  <c r="I132" i="24"/>
  <c r="H133" i="24"/>
  <c r="I133" i="24"/>
  <c r="H134" i="24"/>
  <c r="I134" i="24"/>
  <c r="H135" i="24"/>
  <c r="I135" i="24"/>
  <c r="H136" i="24"/>
  <c r="I136" i="24"/>
  <c r="H137" i="24"/>
  <c r="I137" i="24"/>
  <c r="H138" i="24"/>
  <c r="I138" i="24"/>
  <c r="H139" i="24"/>
  <c r="I139" i="24"/>
  <c r="H140" i="24"/>
  <c r="I140" i="24"/>
  <c r="H141" i="24"/>
  <c r="I141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54" i="24"/>
  <c r="P54" i="24"/>
  <c r="Q54" i="24"/>
  <c r="P55" i="24"/>
  <c r="Q55" i="24"/>
  <c r="P56" i="24"/>
  <c r="Q56" i="24"/>
  <c r="P57" i="24"/>
  <c r="Q57" i="24"/>
  <c r="P58" i="24"/>
  <c r="Q58" i="24"/>
  <c r="P59" i="24"/>
  <c r="Q59" i="24"/>
  <c r="P60" i="24"/>
  <c r="Q60" i="24"/>
  <c r="P61" i="24"/>
  <c r="Q61" i="24"/>
  <c r="P62" i="24"/>
  <c r="Q62" i="24"/>
  <c r="P63" i="24"/>
  <c r="Q63" i="24"/>
  <c r="P64" i="24"/>
  <c r="Q64" i="24"/>
  <c r="P65" i="24"/>
  <c r="Q65" i="24"/>
  <c r="P66" i="24"/>
  <c r="Q66" i="24"/>
  <c r="P67" i="24"/>
  <c r="Q67" i="24"/>
  <c r="P68" i="24"/>
  <c r="Q68" i="24"/>
  <c r="P69" i="24"/>
  <c r="Q69" i="24"/>
  <c r="P70" i="24"/>
  <c r="Q70" i="24"/>
  <c r="P71" i="24"/>
  <c r="Q71" i="24"/>
  <c r="P72" i="24"/>
  <c r="Q72" i="24"/>
  <c r="P73" i="24"/>
  <c r="Q73" i="24"/>
  <c r="P74" i="24"/>
  <c r="Q74" i="24"/>
  <c r="P75" i="24"/>
  <c r="Q75" i="24"/>
  <c r="P76" i="24"/>
  <c r="Q76" i="24"/>
  <c r="P77" i="24"/>
  <c r="Q77" i="24"/>
  <c r="P78" i="24"/>
  <c r="Q78" i="24"/>
  <c r="P79" i="24"/>
  <c r="Q79" i="24"/>
  <c r="P80" i="24"/>
  <c r="Q80" i="24"/>
  <c r="P81" i="24"/>
  <c r="Q81" i="24"/>
  <c r="P82" i="24"/>
  <c r="Q82" i="24"/>
  <c r="P83" i="24"/>
  <c r="Q83" i="24"/>
  <c r="P84" i="24"/>
  <c r="Q84" i="24"/>
  <c r="P85" i="24"/>
  <c r="Q85" i="24"/>
  <c r="P86" i="24"/>
  <c r="Q86" i="24"/>
  <c r="P87" i="24"/>
  <c r="Q87" i="24"/>
  <c r="P88" i="24"/>
  <c r="Q88" i="24"/>
  <c r="P89" i="24"/>
  <c r="Q89" i="24"/>
  <c r="P90" i="24"/>
  <c r="Q90" i="24"/>
  <c r="P91" i="24"/>
  <c r="Q91" i="24"/>
  <c r="P93" i="24"/>
  <c r="Q93" i="24"/>
  <c r="P94" i="24"/>
  <c r="Q94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7" i="24"/>
  <c r="P7" i="24"/>
  <c r="Q7" i="24"/>
  <c r="P8" i="24"/>
  <c r="Q8" i="24"/>
  <c r="P9" i="24"/>
  <c r="Q9" i="24"/>
  <c r="P10" i="24"/>
  <c r="Q10" i="24"/>
  <c r="P11" i="24"/>
  <c r="Q11" i="24"/>
  <c r="P12" i="24"/>
  <c r="Q12" i="24"/>
  <c r="P13" i="24"/>
  <c r="Q13" i="24"/>
  <c r="P14" i="24"/>
  <c r="Q14" i="24"/>
  <c r="P15" i="24"/>
  <c r="Q15" i="24"/>
  <c r="P16" i="24"/>
  <c r="Q16" i="24"/>
  <c r="P17" i="24"/>
  <c r="Q17" i="24"/>
  <c r="P18" i="24"/>
  <c r="Q18" i="24"/>
  <c r="P19" i="24"/>
  <c r="Q19" i="24"/>
  <c r="P20" i="24"/>
  <c r="Q20" i="24"/>
  <c r="P21" i="24"/>
  <c r="Q21" i="24"/>
  <c r="P22" i="24"/>
  <c r="Q22" i="24"/>
  <c r="P23" i="24"/>
  <c r="Q23" i="24"/>
  <c r="P24" i="24"/>
  <c r="Q24" i="24"/>
  <c r="P25" i="24"/>
  <c r="Q25" i="24"/>
  <c r="P26" i="24"/>
  <c r="Q26" i="24"/>
  <c r="P27" i="24"/>
  <c r="Q27" i="24"/>
  <c r="P28" i="24"/>
  <c r="Q28" i="24"/>
  <c r="P29" i="24"/>
  <c r="Q29" i="24"/>
  <c r="P30" i="24"/>
  <c r="Q30" i="24"/>
  <c r="P31" i="24"/>
  <c r="Q31" i="24"/>
  <c r="P32" i="24"/>
  <c r="Q32" i="24"/>
  <c r="P33" i="24"/>
  <c r="Q33" i="24"/>
  <c r="P34" i="24"/>
  <c r="Q34" i="24"/>
  <c r="P35" i="24"/>
  <c r="Q35" i="24"/>
  <c r="P36" i="24"/>
  <c r="Q36" i="24"/>
  <c r="P37" i="24"/>
  <c r="Q37" i="24"/>
  <c r="P38" i="24"/>
  <c r="Q38" i="24"/>
  <c r="P39" i="24"/>
  <c r="Q39" i="24"/>
  <c r="P40" i="24"/>
  <c r="Q40" i="24"/>
  <c r="P41" i="24"/>
  <c r="Q41" i="24"/>
  <c r="P42" i="24"/>
  <c r="Q42" i="24"/>
  <c r="P43" i="24"/>
  <c r="Q43" i="24"/>
  <c r="P44" i="24"/>
  <c r="Q44" i="24"/>
  <c r="P46" i="24"/>
  <c r="Q46" i="24"/>
  <c r="P47" i="24"/>
  <c r="Q47" i="24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70" i="23"/>
  <c r="I71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70" i="23"/>
  <c r="H7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6" i="23"/>
  <c r="S47" i="23"/>
  <c r="H45" i="23"/>
  <c r="P46" i="23" s="1"/>
  <c r="I45" i="23"/>
  <c r="Q46" i="23" s="1"/>
  <c r="H31" i="23"/>
  <c r="I31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2" i="23"/>
  <c r="S23" i="23"/>
  <c r="H21" i="23"/>
  <c r="I21" i="23"/>
  <c r="H7" i="23"/>
  <c r="I7" i="23"/>
  <c r="H56" i="22"/>
  <c r="I56" i="22"/>
  <c r="H57" i="22"/>
  <c r="I57" i="22"/>
  <c r="H58" i="22"/>
  <c r="I58" i="22"/>
  <c r="H59" i="22"/>
  <c r="I59" i="22"/>
  <c r="H60" i="22"/>
  <c r="I60" i="22"/>
  <c r="H61" i="22"/>
  <c r="I61" i="22"/>
  <c r="H62" i="22"/>
  <c r="I62" i="22"/>
  <c r="H63" i="22"/>
  <c r="I63" i="22"/>
  <c r="H64" i="22"/>
  <c r="I64" i="22"/>
  <c r="H65" i="22"/>
  <c r="I65" i="22"/>
  <c r="H66" i="22"/>
  <c r="I66" i="22"/>
  <c r="H67" i="22"/>
  <c r="I67" i="22"/>
  <c r="H68" i="22"/>
  <c r="I68" i="22"/>
  <c r="H70" i="22"/>
  <c r="I70" i="22"/>
  <c r="H71" i="22"/>
  <c r="I7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6" i="22"/>
  <c r="S47" i="22"/>
  <c r="H45" i="22"/>
  <c r="P47" i="22" s="1"/>
  <c r="I45" i="22"/>
  <c r="Q46" i="22" s="1"/>
  <c r="H31" i="22"/>
  <c r="I31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2" i="22"/>
  <c r="S23" i="22"/>
  <c r="H21" i="22"/>
  <c r="P23" i="22" s="1"/>
  <c r="I21" i="22"/>
  <c r="H7" i="22"/>
  <c r="P8" i="22" s="1"/>
  <c r="I7" i="22"/>
  <c r="Q12" i="22" s="1"/>
  <c r="H56" i="21"/>
  <c r="I56" i="21"/>
  <c r="H57" i="21"/>
  <c r="I57" i="21"/>
  <c r="H58" i="21"/>
  <c r="I58" i="21"/>
  <c r="H59" i="21"/>
  <c r="I59" i="21"/>
  <c r="H60" i="21"/>
  <c r="I60" i="21"/>
  <c r="H61" i="21"/>
  <c r="I61" i="21"/>
  <c r="H62" i="21"/>
  <c r="I62" i="21"/>
  <c r="H63" i="21"/>
  <c r="I63" i="21"/>
  <c r="H64" i="21"/>
  <c r="I64" i="21"/>
  <c r="H65" i="21"/>
  <c r="I65" i="21"/>
  <c r="H66" i="21"/>
  <c r="I66" i="21"/>
  <c r="H67" i="21"/>
  <c r="I67" i="21"/>
  <c r="H68" i="21"/>
  <c r="I68" i="21"/>
  <c r="H70" i="21"/>
  <c r="I70" i="21"/>
  <c r="H71" i="21"/>
  <c r="I7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6" i="21"/>
  <c r="S47" i="21"/>
  <c r="H45" i="21"/>
  <c r="P47" i="21" s="1"/>
  <c r="I45" i="21"/>
  <c r="Q47" i="21" s="1"/>
  <c r="H31" i="21"/>
  <c r="I31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2" i="21"/>
  <c r="S23" i="21"/>
  <c r="S21" i="21"/>
  <c r="Q23" i="21"/>
  <c r="H7" i="21"/>
  <c r="I7" i="21"/>
  <c r="G25" i="20"/>
  <c r="H25" i="20"/>
  <c r="G26" i="20"/>
  <c r="H26" i="20"/>
  <c r="G27" i="20"/>
  <c r="H27" i="20"/>
  <c r="R17" i="20"/>
  <c r="R18" i="20"/>
  <c r="R16" i="20"/>
  <c r="R8" i="20"/>
  <c r="R9" i="20"/>
  <c r="R7" i="20"/>
  <c r="O16" i="20"/>
  <c r="P16" i="20"/>
  <c r="O17" i="20"/>
  <c r="P17" i="20"/>
  <c r="O7" i="20"/>
  <c r="P7" i="20"/>
  <c r="O8" i="20"/>
  <c r="P8" i="20"/>
  <c r="G25" i="19"/>
  <c r="H25" i="19"/>
  <c r="G26" i="19"/>
  <c r="H26" i="19"/>
  <c r="G27" i="19"/>
  <c r="H27" i="19"/>
  <c r="R17" i="19"/>
  <c r="R18" i="19"/>
  <c r="R16" i="19"/>
  <c r="P17" i="19"/>
  <c r="O17" i="19"/>
  <c r="P16" i="19"/>
  <c r="O16" i="19"/>
  <c r="R8" i="19"/>
  <c r="R9" i="19"/>
  <c r="R7" i="19"/>
  <c r="S8" i="19"/>
  <c r="P7" i="19"/>
  <c r="O7" i="19"/>
  <c r="O9" i="19" s="1"/>
  <c r="K68" i="22" l="1"/>
  <c r="T93" i="24"/>
  <c r="T88" i="24"/>
  <c r="T84" i="24"/>
  <c r="T80" i="24"/>
  <c r="T76" i="24"/>
  <c r="T72" i="24"/>
  <c r="T68" i="24"/>
  <c r="T64" i="24"/>
  <c r="T60" i="24"/>
  <c r="T56" i="24"/>
  <c r="T85" i="25"/>
  <c r="T81" i="25"/>
  <c r="T77" i="25"/>
  <c r="T73" i="25"/>
  <c r="T69" i="25"/>
  <c r="T65" i="25"/>
  <c r="T61" i="25"/>
  <c r="T57" i="25"/>
  <c r="K141" i="25"/>
  <c r="K137" i="25"/>
  <c r="T90" i="24"/>
  <c r="T86" i="24"/>
  <c r="T82" i="24"/>
  <c r="T78" i="24"/>
  <c r="T43" i="24"/>
  <c r="T39" i="24"/>
  <c r="T35" i="24"/>
  <c r="T31" i="24"/>
  <c r="T23" i="24"/>
  <c r="T19" i="24"/>
  <c r="K135" i="24"/>
  <c r="K131" i="24"/>
  <c r="K127" i="24"/>
  <c r="T46" i="23"/>
  <c r="K64" i="22"/>
  <c r="K56" i="22"/>
  <c r="J25" i="20"/>
  <c r="T29" i="12"/>
  <c r="K60" i="22"/>
  <c r="K66" i="22"/>
  <c r="K62" i="22"/>
  <c r="K58" i="22"/>
  <c r="T41" i="12"/>
  <c r="T36" i="12"/>
  <c r="T17" i="12"/>
  <c r="T12" i="12"/>
  <c r="T47" i="26"/>
  <c r="T91" i="25"/>
  <c r="T87" i="25"/>
  <c r="T83" i="25"/>
  <c r="T79" i="25"/>
  <c r="T75" i="25"/>
  <c r="T71" i="25"/>
  <c r="T67" i="25"/>
  <c r="T63" i="25"/>
  <c r="T59" i="25"/>
  <c r="T55" i="25"/>
  <c r="K139" i="25"/>
  <c r="K135" i="25"/>
  <c r="K131" i="25"/>
  <c r="K127" i="25"/>
  <c r="K123" i="25"/>
  <c r="K119" i="25"/>
  <c r="K115" i="25"/>
  <c r="K111" i="25"/>
  <c r="K107" i="25"/>
  <c r="K103" i="25"/>
  <c r="T93" i="25"/>
  <c r="K123" i="24"/>
  <c r="T24" i="12"/>
  <c r="T93" i="26"/>
  <c r="T88" i="26"/>
  <c r="T84" i="26"/>
  <c r="T80" i="26"/>
  <c r="T76" i="26"/>
  <c r="T72" i="26"/>
  <c r="T68" i="26"/>
  <c r="T64" i="26"/>
  <c r="T60" i="26"/>
  <c r="T56" i="26"/>
  <c r="K112" i="26"/>
  <c r="K108" i="26"/>
  <c r="K104" i="26"/>
  <c r="T91" i="26"/>
  <c r="T87" i="26"/>
  <c r="T83" i="26"/>
  <c r="T79" i="26"/>
  <c r="T75" i="26"/>
  <c r="T71" i="26"/>
  <c r="T67" i="26"/>
  <c r="T63" i="26"/>
  <c r="T59" i="26"/>
  <c r="T55" i="26"/>
  <c r="T90" i="26"/>
  <c r="T86" i="26"/>
  <c r="T82" i="26"/>
  <c r="T78" i="26"/>
  <c r="T74" i="26"/>
  <c r="T70" i="26"/>
  <c r="T66" i="26"/>
  <c r="T62" i="26"/>
  <c r="T58" i="26"/>
  <c r="T54" i="26"/>
  <c r="T94" i="26"/>
  <c r="T89" i="26"/>
  <c r="T85" i="26"/>
  <c r="T81" i="26"/>
  <c r="T77" i="26"/>
  <c r="T73" i="26"/>
  <c r="T69" i="26"/>
  <c r="T65" i="26"/>
  <c r="T61" i="26"/>
  <c r="T35" i="12"/>
  <c r="T30" i="12"/>
  <c r="T11" i="12"/>
  <c r="T42" i="12"/>
  <c r="T23" i="12"/>
  <c r="T18" i="12"/>
  <c r="P92" i="26"/>
  <c r="T57" i="26"/>
  <c r="K135" i="26"/>
  <c r="K131" i="26"/>
  <c r="K127" i="26"/>
  <c r="K123" i="26"/>
  <c r="K119" i="26"/>
  <c r="T43" i="26"/>
  <c r="T39" i="26"/>
  <c r="T35" i="26"/>
  <c r="T31" i="26"/>
  <c r="K110" i="26"/>
  <c r="K106" i="26"/>
  <c r="K102" i="26"/>
  <c r="T89" i="25"/>
  <c r="K133" i="25"/>
  <c r="P92" i="25"/>
  <c r="T46" i="24"/>
  <c r="T41" i="24"/>
  <c r="T37" i="24"/>
  <c r="T33" i="24"/>
  <c r="T29" i="24"/>
  <c r="T25" i="24"/>
  <c r="T21" i="24"/>
  <c r="T17" i="24"/>
  <c r="K133" i="24"/>
  <c r="K138" i="24"/>
  <c r="S21" i="22"/>
  <c r="K65" i="22"/>
  <c r="K61" i="22"/>
  <c r="K57" i="22"/>
  <c r="J26" i="20"/>
  <c r="T45" i="12"/>
  <c r="T26" i="12"/>
  <c r="T21" i="12"/>
  <c r="T44" i="12"/>
  <c r="T39" i="12"/>
  <c r="T20" i="12"/>
  <c r="T15" i="12"/>
  <c r="T38" i="12"/>
  <c r="T14" i="12"/>
  <c r="T9" i="12"/>
  <c r="Q92" i="26"/>
  <c r="K136" i="26"/>
  <c r="K132" i="26"/>
  <c r="K128" i="26"/>
  <c r="K124" i="26"/>
  <c r="K120" i="26"/>
  <c r="K134" i="26"/>
  <c r="K116" i="26"/>
  <c r="K111" i="26"/>
  <c r="K130" i="26"/>
  <c r="K113" i="26"/>
  <c r="K109" i="26"/>
  <c r="K105" i="26"/>
  <c r="K101" i="26"/>
  <c r="T90" i="25"/>
  <c r="T86" i="25"/>
  <c r="T82" i="25"/>
  <c r="T78" i="25"/>
  <c r="T74" i="25"/>
  <c r="T70" i="25"/>
  <c r="T66" i="25"/>
  <c r="T62" i="25"/>
  <c r="T58" i="25"/>
  <c r="T54" i="25"/>
  <c r="K138" i="25"/>
  <c r="K134" i="25"/>
  <c r="K130" i="25"/>
  <c r="K126" i="25"/>
  <c r="K122" i="25"/>
  <c r="K118" i="25"/>
  <c r="K114" i="25"/>
  <c r="K110" i="25"/>
  <c r="K106" i="25"/>
  <c r="K102" i="25"/>
  <c r="T94" i="25"/>
  <c r="K129" i="25"/>
  <c r="K125" i="25"/>
  <c r="K121" i="25"/>
  <c r="K117" i="25"/>
  <c r="K113" i="25"/>
  <c r="K109" i="25"/>
  <c r="K105" i="25"/>
  <c r="K101" i="25"/>
  <c r="T88" i="25"/>
  <c r="T84" i="25"/>
  <c r="T80" i="25"/>
  <c r="T76" i="25"/>
  <c r="T72" i="25"/>
  <c r="T68" i="25"/>
  <c r="T64" i="25"/>
  <c r="T60" i="25"/>
  <c r="T56" i="25"/>
  <c r="K140" i="25"/>
  <c r="K136" i="25"/>
  <c r="K132" i="25"/>
  <c r="K128" i="25"/>
  <c r="K124" i="25"/>
  <c r="K120" i="25"/>
  <c r="K116" i="25"/>
  <c r="K112" i="25"/>
  <c r="K108" i="25"/>
  <c r="K104" i="25"/>
  <c r="T91" i="24"/>
  <c r="T87" i="24"/>
  <c r="T83" i="24"/>
  <c r="T79" i="24"/>
  <c r="T75" i="24"/>
  <c r="T71" i="24"/>
  <c r="T67" i="24"/>
  <c r="T63" i="24"/>
  <c r="T59" i="24"/>
  <c r="T55" i="24"/>
  <c r="T74" i="24"/>
  <c r="K134" i="24"/>
  <c r="T94" i="24"/>
  <c r="T89" i="24"/>
  <c r="T85" i="24"/>
  <c r="T81" i="24"/>
  <c r="T77" i="24"/>
  <c r="T73" i="24"/>
  <c r="T69" i="24"/>
  <c r="T65" i="24"/>
  <c r="T61" i="24"/>
  <c r="T57" i="24"/>
  <c r="K67" i="23"/>
  <c r="K59" i="23"/>
  <c r="O18" i="20"/>
  <c r="T15" i="24"/>
  <c r="T11" i="24"/>
  <c r="K119" i="24"/>
  <c r="K115" i="24"/>
  <c r="K111" i="24"/>
  <c r="K107" i="24"/>
  <c r="K103" i="24"/>
  <c r="T48" i="12"/>
  <c r="T70" i="24"/>
  <c r="T66" i="24"/>
  <c r="T62" i="24"/>
  <c r="T58" i="24"/>
  <c r="T54" i="24"/>
  <c r="K130" i="24"/>
  <c r="K126" i="24"/>
  <c r="K122" i="24"/>
  <c r="K118" i="24"/>
  <c r="K114" i="24"/>
  <c r="K110" i="24"/>
  <c r="K106" i="24"/>
  <c r="K102" i="24"/>
  <c r="K115" i="26"/>
  <c r="Q92" i="25"/>
  <c r="Q45" i="26"/>
  <c r="T9" i="24"/>
  <c r="K125" i="24"/>
  <c r="K117" i="24"/>
  <c r="K109" i="24"/>
  <c r="K126" i="26"/>
  <c r="K122" i="26"/>
  <c r="K118" i="26"/>
  <c r="T33" i="12"/>
  <c r="O18" i="19"/>
  <c r="T44" i="24"/>
  <c r="T40" i="24"/>
  <c r="K137" i="26"/>
  <c r="K133" i="26"/>
  <c r="K129" i="26"/>
  <c r="K125" i="26"/>
  <c r="K121" i="26"/>
  <c r="K117" i="26"/>
  <c r="T32" i="12"/>
  <c r="T27" i="12"/>
  <c r="T8" i="12"/>
  <c r="P46" i="12"/>
  <c r="Q43" i="12"/>
  <c r="T43" i="12" s="1"/>
  <c r="Q40" i="12"/>
  <c r="T40" i="12" s="1"/>
  <c r="Q37" i="12"/>
  <c r="T37" i="12" s="1"/>
  <c r="Q34" i="12"/>
  <c r="T34" i="12" s="1"/>
  <c r="Q31" i="12"/>
  <c r="T31" i="12" s="1"/>
  <c r="Q28" i="12"/>
  <c r="T28" i="12" s="1"/>
  <c r="Q25" i="12"/>
  <c r="T25" i="12" s="1"/>
  <c r="Q22" i="12"/>
  <c r="T22" i="12" s="1"/>
  <c r="Q19" i="12"/>
  <c r="T19" i="12" s="1"/>
  <c r="Q16" i="12"/>
  <c r="T16" i="12" s="1"/>
  <c r="Q13" i="12"/>
  <c r="T13" i="12" s="1"/>
  <c r="Q10" i="12"/>
  <c r="T10" i="12" s="1"/>
  <c r="Q7" i="12"/>
  <c r="K107" i="26"/>
  <c r="K141" i="26"/>
  <c r="K140" i="26"/>
  <c r="K139" i="26"/>
  <c r="K103" i="26"/>
  <c r="T47" i="25"/>
  <c r="T46" i="25"/>
  <c r="T44" i="25"/>
  <c r="T43" i="25"/>
  <c r="T42" i="25"/>
  <c r="T41" i="25"/>
  <c r="T40" i="25"/>
  <c r="T39" i="25"/>
  <c r="T38" i="25"/>
  <c r="T37" i="25"/>
  <c r="T36" i="25"/>
  <c r="T35" i="25"/>
  <c r="T34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P45" i="25"/>
  <c r="Q92" i="24"/>
  <c r="K141" i="24"/>
  <c r="K140" i="24"/>
  <c r="K139" i="24"/>
  <c r="K66" i="23"/>
  <c r="S7" i="23"/>
  <c r="P46" i="22"/>
  <c r="T46" i="22" s="1"/>
  <c r="K70" i="22"/>
  <c r="P18" i="22"/>
  <c r="P14" i="22"/>
  <c r="I48" i="21"/>
  <c r="Q31" i="21" s="1"/>
  <c r="Q41" i="21"/>
  <c r="P39" i="21"/>
  <c r="H48" i="21"/>
  <c r="S7" i="21"/>
  <c r="I24" i="21"/>
  <c r="P9" i="21"/>
  <c r="H24" i="21"/>
  <c r="P7" i="21" s="1"/>
  <c r="P9" i="20"/>
  <c r="J27" i="19"/>
  <c r="J25" i="19"/>
  <c r="T27" i="24"/>
  <c r="T13" i="24"/>
  <c r="T7" i="24"/>
  <c r="T47" i="24"/>
  <c r="Q45" i="24"/>
  <c r="T36" i="24"/>
  <c r="T32" i="24"/>
  <c r="T28" i="24"/>
  <c r="T24" i="24"/>
  <c r="T20" i="24"/>
  <c r="T16" i="24"/>
  <c r="T12" i="24"/>
  <c r="T8" i="24"/>
  <c r="K137" i="24"/>
  <c r="K129" i="24"/>
  <c r="K121" i="24"/>
  <c r="K113" i="24"/>
  <c r="K105" i="24"/>
  <c r="K101" i="24"/>
  <c r="K136" i="24"/>
  <c r="K132" i="24"/>
  <c r="K128" i="24"/>
  <c r="K124" i="24"/>
  <c r="K120" i="24"/>
  <c r="K116" i="24"/>
  <c r="K112" i="24"/>
  <c r="K108" i="24"/>
  <c r="K104" i="24"/>
  <c r="I48" i="23"/>
  <c r="Q31" i="23" s="1"/>
  <c r="H48" i="23"/>
  <c r="P45" i="23" s="1"/>
  <c r="K68" i="23"/>
  <c r="K58" i="23"/>
  <c r="K64" i="23"/>
  <c r="Q42" i="23"/>
  <c r="Q38" i="23"/>
  <c r="Q34" i="23"/>
  <c r="K61" i="23"/>
  <c r="H24" i="23"/>
  <c r="P22" i="23" s="1"/>
  <c r="S21" i="23"/>
  <c r="K71" i="23"/>
  <c r="K70" i="23"/>
  <c r="K65" i="23"/>
  <c r="K57" i="23"/>
  <c r="K56" i="23"/>
  <c r="K63" i="23"/>
  <c r="K62" i="23"/>
  <c r="K60" i="23"/>
  <c r="H48" i="22"/>
  <c r="P31" i="22" s="1"/>
  <c r="I48" i="22"/>
  <c r="Q31" i="22" s="1"/>
  <c r="P33" i="22"/>
  <c r="Q32" i="22"/>
  <c r="P41" i="22"/>
  <c r="P37" i="22"/>
  <c r="P10" i="22"/>
  <c r="H24" i="22"/>
  <c r="P7" i="22" s="1"/>
  <c r="P22" i="22"/>
  <c r="Q38" i="21"/>
  <c r="Q33" i="21"/>
  <c r="Q46" i="21"/>
  <c r="I69" i="21"/>
  <c r="K71" i="21"/>
  <c r="T47" i="21"/>
  <c r="K70" i="21"/>
  <c r="S45" i="21"/>
  <c r="P44" i="21"/>
  <c r="K65" i="21"/>
  <c r="K61" i="21"/>
  <c r="P32" i="21"/>
  <c r="K67" i="21"/>
  <c r="K63" i="21"/>
  <c r="K59" i="21"/>
  <c r="S31" i="21"/>
  <c r="P41" i="21"/>
  <c r="K57" i="21"/>
  <c r="P36" i="21"/>
  <c r="K68" i="21"/>
  <c r="K64" i="21"/>
  <c r="K60" i="21"/>
  <c r="K56" i="21"/>
  <c r="P33" i="21"/>
  <c r="Q19" i="21"/>
  <c r="P19" i="21"/>
  <c r="Q16" i="21"/>
  <c r="P14" i="21"/>
  <c r="Q11" i="21"/>
  <c r="P11" i="21"/>
  <c r="K66" i="21"/>
  <c r="K62" i="21"/>
  <c r="K58" i="21"/>
  <c r="S17" i="20"/>
  <c r="S16" i="20"/>
  <c r="O9" i="20"/>
  <c r="J27" i="20"/>
  <c r="S8" i="20"/>
  <c r="S17" i="19"/>
  <c r="S16" i="19"/>
  <c r="S7" i="19"/>
  <c r="J26" i="19"/>
  <c r="P9" i="19"/>
  <c r="S9" i="19" s="1"/>
  <c r="Q17" i="22"/>
  <c r="P18" i="20"/>
  <c r="P16" i="21"/>
  <c r="Q13" i="21"/>
  <c r="Q43" i="21"/>
  <c r="P38" i="21"/>
  <c r="Q35" i="21"/>
  <c r="P46" i="21"/>
  <c r="H69" i="21"/>
  <c r="Q8" i="22"/>
  <c r="T8" i="22" s="1"/>
  <c r="P17" i="22"/>
  <c r="P13" i="22"/>
  <c r="P9" i="22"/>
  <c r="S7" i="20"/>
  <c r="P8" i="21"/>
  <c r="Q18" i="21"/>
  <c r="P13" i="21"/>
  <c r="Q10" i="21"/>
  <c r="Q22" i="21"/>
  <c r="P43" i="21"/>
  <c r="Q40" i="21"/>
  <c r="P35" i="21"/>
  <c r="Q22" i="22"/>
  <c r="Q23" i="22"/>
  <c r="T23" i="22" s="1"/>
  <c r="Q20" i="22"/>
  <c r="Q16" i="22"/>
  <c r="I24" i="22"/>
  <c r="S7" i="22"/>
  <c r="P18" i="19"/>
  <c r="Q8" i="21"/>
  <c r="P18" i="21"/>
  <c r="Q15" i="21"/>
  <c r="P10" i="21"/>
  <c r="P22" i="21"/>
  <c r="P40" i="21"/>
  <c r="Q37" i="21"/>
  <c r="P20" i="22"/>
  <c r="P16" i="22"/>
  <c r="P12" i="22"/>
  <c r="T12" i="22" s="1"/>
  <c r="P21" i="21"/>
  <c r="Q20" i="21"/>
  <c r="P15" i="21"/>
  <c r="Q12" i="21"/>
  <c r="Q42" i="21"/>
  <c r="P37" i="21"/>
  <c r="Q34" i="21"/>
  <c r="I55" i="21"/>
  <c r="Q19" i="22"/>
  <c r="Q15" i="22"/>
  <c r="Q11" i="22"/>
  <c r="P45" i="26"/>
  <c r="P20" i="21"/>
  <c r="Q17" i="21"/>
  <c r="P12" i="21"/>
  <c r="Q9" i="21"/>
  <c r="P23" i="21"/>
  <c r="T23" i="21" s="1"/>
  <c r="Q32" i="21"/>
  <c r="P42" i="21"/>
  <c r="Q39" i="21"/>
  <c r="P34" i="21"/>
  <c r="H55" i="21"/>
  <c r="P19" i="22"/>
  <c r="P15" i="22"/>
  <c r="P11" i="22"/>
  <c r="K67" i="22"/>
  <c r="K63" i="22"/>
  <c r="K59" i="22"/>
  <c r="H55" i="22"/>
  <c r="Q13" i="22"/>
  <c r="P17" i="21"/>
  <c r="Q14" i="21"/>
  <c r="Q44" i="21"/>
  <c r="Q36" i="21"/>
  <c r="Q18" i="22"/>
  <c r="Q14" i="22"/>
  <c r="Q10" i="22"/>
  <c r="T42" i="24"/>
  <c r="T38" i="24"/>
  <c r="T34" i="24"/>
  <c r="T30" i="24"/>
  <c r="T26" i="24"/>
  <c r="T22" i="24"/>
  <c r="T18" i="24"/>
  <c r="T14" i="24"/>
  <c r="T10" i="24"/>
  <c r="P92" i="24"/>
  <c r="Q9" i="22"/>
  <c r="K71" i="22"/>
  <c r="Q45" i="25"/>
  <c r="T7" i="25"/>
  <c r="Q44" i="22"/>
  <c r="Q40" i="22"/>
  <c r="Q36" i="22"/>
  <c r="S31" i="22"/>
  <c r="P42" i="23"/>
  <c r="P38" i="23"/>
  <c r="P34" i="23"/>
  <c r="H55" i="23"/>
  <c r="T27" i="26"/>
  <c r="T23" i="26"/>
  <c r="T19" i="26"/>
  <c r="T15" i="26"/>
  <c r="T11" i="26"/>
  <c r="T7" i="26"/>
  <c r="P44" i="22"/>
  <c r="P40" i="22"/>
  <c r="P36" i="22"/>
  <c r="S45" i="22"/>
  <c r="P32" i="23"/>
  <c r="Q41" i="23"/>
  <c r="Q37" i="23"/>
  <c r="Q33" i="23"/>
  <c r="Q43" i="22"/>
  <c r="Q39" i="22"/>
  <c r="Q35" i="22"/>
  <c r="I69" i="22"/>
  <c r="I24" i="23"/>
  <c r="Q7" i="23" s="1"/>
  <c r="Q32" i="23"/>
  <c r="P41" i="23"/>
  <c r="P37" i="23"/>
  <c r="P33" i="23"/>
  <c r="H69" i="23"/>
  <c r="I55" i="23"/>
  <c r="T46" i="26"/>
  <c r="T42" i="26"/>
  <c r="T38" i="26"/>
  <c r="T34" i="26"/>
  <c r="T30" i="26"/>
  <c r="T26" i="26"/>
  <c r="T22" i="26"/>
  <c r="T18" i="26"/>
  <c r="T14" i="26"/>
  <c r="T10" i="26"/>
  <c r="P43" i="22"/>
  <c r="P39" i="22"/>
  <c r="P35" i="22"/>
  <c r="H69" i="22"/>
  <c r="Q47" i="23"/>
  <c r="Q44" i="23"/>
  <c r="Q40" i="23"/>
  <c r="Q36" i="23"/>
  <c r="S31" i="23"/>
  <c r="Q42" i="22"/>
  <c r="Q38" i="22"/>
  <c r="Q34" i="22"/>
  <c r="Q47" i="22"/>
  <c r="T47" i="22" s="1"/>
  <c r="P47" i="23"/>
  <c r="P44" i="23"/>
  <c r="P40" i="23"/>
  <c r="P36" i="23"/>
  <c r="S45" i="23"/>
  <c r="I69" i="23"/>
  <c r="T41" i="26"/>
  <c r="T37" i="26"/>
  <c r="T33" i="26"/>
  <c r="T29" i="26"/>
  <c r="T25" i="26"/>
  <c r="T21" i="26"/>
  <c r="T17" i="26"/>
  <c r="T13" i="26"/>
  <c r="T9" i="26"/>
  <c r="P42" i="22"/>
  <c r="P38" i="22"/>
  <c r="P34" i="22"/>
  <c r="Q43" i="23"/>
  <c r="Q39" i="23"/>
  <c r="Q35" i="23"/>
  <c r="P45" i="24"/>
  <c r="P32" i="22"/>
  <c r="Q41" i="22"/>
  <c r="Q37" i="22"/>
  <c r="Q33" i="22"/>
  <c r="I55" i="22"/>
  <c r="Q8" i="23"/>
  <c r="P43" i="23"/>
  <c r="P39" i="23"/>
  <c r="P35" i="23"/>
  <c r="T44" i="26"/>
  <c r="T40" i="26"/>
  <c r="T36" i="26"/>
  <c r="T32" i="26"/>
  <c r="T28" i="26"/>
  <c r="T24" i="26"/>
  <c r="T20" i="26"/>
  <c r="T16" i="26"/>
  <c r="T12" i="26"/>
  <c r="T8" i="26"/>
  <c r="P8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L90" i="26"/>
  <c r="M90" i="26"/>
  <c r="O90" i="26"/>
  <c r="L91" i="26"/>
  <c r="M91" i="26"/>
  <c r="O91" i="26"/>
  <c r="K91" i="26"/>
  <c r="K90" i="26"/>
  <c r="L87" i="26"/>
  <c r="M87" i="26"/>
  <c r="O87" i="26"/>
  <c r="L88" i="26"/>
  <c r="M88" i="26"/>
  <c r="O88" i="26"/>
  <c r="K88" i="26"/>
  <c r="K87" i="26"/>
  <c r="L84" i="26"/>
  <c r="M84" i="26"/>
  <c r="O84" i="26"/>
  <c r="L85" i="26"/>
  <c r="M85" i="26"/>
  <c r="O85" i="26"/>
  <c r="K85" i="26"/>
  <c r="K84" i="26"/>
  <c r="L81" i="26"/>
  <c r="M81" i="26"/>
  <c r="O81" i="26"/>
  <c r="L82" i="26"/>
  <c r="M82" i="26"/>
  <c r="O82" i="26"/>
  <c r="K82" i="26"/>
  <c r="K81" i="26"/>
  <c r="L78" i="26"/>
  <c r="M78" i="26"/>
  <c r="O78" i="26"/>
  <c r="L79" i="26"/>
  <c r="M79" i="26"/>
  <c r="O79" i="26"/>
  <c r="K79" i="26"/>
  <c r="K78" i="26"/>
  <c r="L75" i="26"/>
  <c r="M75" i="26"/>
  <c r="O75" i="26"/>
  <c r="L76" i="26"/>
  <c r="M76" i="26"/>
  <c r="O76" i="26"/>
  <c r="K76" i="26"/>
  <c r="K75" i="26"/>
  <c r="L72" i="26"/>
  <c r="M72" i="26"/>
  <c r="O72" i="26"/>
  <c r="L73" i="26"/>
  <c r="M73" i="26"/>
  <c r="O73" i="26"/>
  <c r="K73" i="26"/>
  <c r="K72" i="26"/>
  <c r="L69" i="26"/>
  <c r="M69" i="26"/>
  <c r="O69" i="26"/>
  <c r="L70" i="26"/>
  <c r="M70" i="26"/>
  <c r="O70" i="26"/>
  <c r="K70" i="26"/>
  <c r="K69" i="26"/>
  <c r="L66" i="26"/>
  <c r="M66" i="26"/>
  <c r="O66" i="26"/>
  <c r="L67" i="26"/>
  <c r="M67" i="26"/>
  <c r="O67" i="26"/>
  <c r="K67" i="26"/>
  <c r="K66" i="26"/>
  <c r="L64" i="26"/>
  <c r="M64" i="26"/>
  <c r="O64" i="26"/>
  <c r="K64" i="26"/>
  <c r="L61" i="26"/>
  <c r="M61" i="26"/>
  <c r="O61" i="26"/>
  <c r="L62" i="26"/>
  <c r="M62" i="26"/>
  <c r="O62" i="26"/>
  <c r="K62" i="26"/>
  <c r="K61" i="26"/>
  <c r="L58" i="26"/>
  <c r="M58" i="26"/>
  <c r="O58" i="26"/>
  <c r="L59" i="26"/>
  <c r="M59" i="26"/>
  <c r="O59" i="26"/>
  <c r="K59" i="26"/>
  <c r="K58" i="26"/>
  <c r="L55" i="26"/>
  <c r="M55" i="26"/>
  <c r="O55" i="26"/>
  <c r="L56" i="26"/>
  <c r="M56" i="26"/>
  <c r="O56" i="26"/>
  <c r="K56" i="26"/>
  <c r="K55" i="26"/>
  <c r="L43" i="26"/>
  <c r="M43" i="26"/>
  <c r="O43" i="26"/>
  <c r="L44" i="26"/>
  <c r="M44" i="26"/>
  <c r="O44" i="26"/>
  <c r="K44" i="26"/>
  <c r="K43" i="26"/>
  <c r="L40" i="26"/>
  <c r="M40" i="26"/>
  <c r="O40" i="26"/>
  <c r="L41" i="26"/>
  <c r="M41" i="26"/>
  <c r="O41" i="26"/>
  <c r="K41" i="26"/>
  <c r="K40" i="26"/>
  <c r="L37" i="26"/>
  <c r="M37" i="26"/>
  <c r="O37" i="26"/>
  <c r="L38" i="26"/>
  <c r="M38" i="26"/>
  <c r="O38" i="26"/>
  <c r="K38" i="26"/>
  <c r="K37" i="26"/>
  <c r="L34" i="26"/>
  <c r="M34" i="26"/>
  <c r="O34" i="26"/>
  <c r="L35" i="26"/>
  <c r="M35" i="26"/>
  <c r="O35" i="26"/>
  <c r="K35" i="26"/>
  <c r="K34" i="26"/>
  <c r="L31" i="26"/>
  <c r="M31" i="26"/>
  <c r="O31" i="26"/>
  <c r="L32" i="26"/>
  <c r="M32" i="26"/>
  <c r="O32" i="26"/>
  <c r="K32" i="26"/>
  <c r="K31" i="26"/>
  <c r="L28" i="26"/>
  <c r="M28" i="26"/>
  <c r="O28" i="26"/>
  <c r="L29" i="26"/>
  <c r="M29" i="26"/>
  <c r="O29" i="26"/>
  <c r="K29" i="26"/>
  <c r="K28" i="26"/>
  <c r="L25" i="26"/>
  <c r="M25" i="26"/>
  <c r="O25" i="26"/>
  <c r="L26" i="26"/>
  <c r="M26" i="26"/>
  <c r="O26" i="26"/>
  <c r="K26" i="26"/>
  <c r="K25" i="26"/>
  <c r="L22" i="26"/>
  <c r="M22" i="26"/>
  <c r="O22" i="26"/>
  <c r="L23" i="26"/>
  <c r="M23" i="26"/>
  <c r="O23" i="26"/>
  <c r="K23" i="26"/>
  <c r="K22" i="26"/>
  <c r="L19" i="26"/>
  <c r="M19" i="26"/>
  <c r="O19" i="26"/>
  <c r="L20" i="26"/>
  <c r="M20" i="26"/>
  <c r="O20" i="26"/>
  <c r="K20" i="26"/>
  <c r="K19" i="26"/>
  <c r="L17" i="26"/>
  <c r="M17" i="26"/>
  <c r="O17" i="26"/>
  <c r="K17" i="26"/>
  <c r="L14" i="26"/>
  <c r="M14" i="26"/>
  <c r="O14" i="26"/>
  <c r="L15" i="26"/>
  <c r="M15" i="26"/>
  <c r="O15" i="26"/>
  <c r="K15" i="26"/>
  <c r="K14" i="26"/>
  <c r="L11" i="26"/>
  <c r="M11" i="26"/>
  <c r="O11" i="26"/>
  <c r="L12" i="26"/>
  <c r="M12" i="26"/>
  <c r="O12" i="26"/>
  <c r="K12" i="26"/>
  <c r="K11" i="26"/>
  <c r="L8" i="26"/>
  <c r="M8" i="26"/>
  <c r="O8" i="26"/>
  <c r="L9" i="26"/>
  <c r="M9" i="26"/>
  <c r="O9" i="26"/>
  <c r="K9" i="26"/>
  <c r="K8" i="26"/>
  <c r="L90" i="25"/>
  <c r="M90" i="25"/>
  <c r="O90" i="25"/>
  <c r="L91" i="25"/>
  <c r="M91" i="25"/>
  <c r="O91" i="25"/>
  <c r="K91" i="25"/>
  <c r="K90" i="25"/>
  <c r="L84" i="25"/>
  <c r="M84" i="25"/>
  <c r="O84" i="25"/>
  <c r="L85" i="25"/>
  <c r="M85" i="25"/>
  <c r="O85" i="25"/>
  <c r="K85" i="25"/>
  <c r="K84" i="25"/>
  <c r="L81" i="25"/>
  <c r="M81" i="25"/>
  <c r="O81" i="25"/>
  <c r="L82" i="25"/>
  <c r="M82" i="25"/>
  <c r="O82" i="25"/>
  <c r="K82" i="25"/>
  <c r="K81" i="25"/>
  <c r="L78" i="25"/>
  <c r="M78" i="25"/>
  <c r="O78" i="25"/>
  <c r="L79" i="25"/>
  <c r="M79" i="25"/>
  <c r="O79" i="25"/>
  <c r="K79" i="25"/>
  <c r="K78" i="25"/>
  <c r="L75" i="25"/>
  <c r="M75" i="25"/>
  <c r="O75" i="25"/>
  <c r="L76" i="25"/>
  <c r="M76" i="25"/>
  <c r="O76" i="25"/>
  <c r="K76" i="25"/>
  <c r="K75" i="25"/>
  <c r="L72" i="25"/>
  <c r="M72" i="25"/>
  <c r="O72" i="25"/>
  <c r="L73" i="25"/>
  <c r="M73" i="25"/>
  <c r="O73" i="25"/>
  <c r="K73" i="25"/>
  <c r="K72" i="25"/>
  <c r="L69" i="25"/>
  <c r="M69" i="25"/>
  <c r="O69" i="25"/>
  <c r="L70" i="25"/>
  <c r="M70" i="25"/>
  <c r="O70" i="25"/>
  <c r="K70" i="25"/>
  <c r="K69" i="25"/>
  <c r="L66" i="25"/>
  <c r="M66" i="25"/>
  <c r="O66" i="25"/>
  <c r="L67" i="25"/>
  <c r="M67" i="25"/>
  <c r="O67" i="25"/>
  <c r="K67" i="25"/>
  <c r="K66" i="25"/>
  <c r="L64" i="25"/>
  <c r="M64" i="25"/>
  <c r="O64" i="25"/>
  <c r="K64" i="25"/>
  <c r="L61" i="25"/>
  <c r="M61" i="25"/>
  <c r="O61" i="25"/>
  <c r="L62" i="25"/>
  <c r="M62" i="25"/>
  <c r="O62" i="25"/>
  <c r="K62" i="25"/>
  <c r="K61" i="25"/>
  <c r="L58" i="25"/>
  <c r="M58" i="25"/>
  <c r="O58" i="25"/>
  <c r="L59" i="25"/>
  <c r="M59" i="25"/>
  <c r="O59" i="25"/>
  <c r="K59" i="25"/>
  <c r="K58" i="25"/>
  <c r="L55" i="25"/>
  <c r="M55" i="25"/>
  <c r="O55" i="25"/>
  <c r="L56" i="25"/>
  <c r="M56" i="25"/>
  <c r="O56" i="25"/>
  <c r="K56" i="25"/>
  <c r="K55" i="25"/>
  <c r="L40" i="25"/>
  <c r="M40" i="25"/>
  <c r="O40" i="25"/>
  <c r="L41" i="25"/>
  <c r="M41" i="25"/>
  <c r="O41" i="25"/>
  <c r="K41" i="25"/>
  <c r="K40" i="25"/>
  <c r="L37" i="25"/>
  <c r="M37" i="25"/>
  <c r="O37" i="25"/>
  <c r="L38" i="25"/>
  <c r="M38" i="25"/>
  <c r="O38" i="25"/>
  <c r="K38" i="25"/>
  <c r="K37" i="25"/>
  <c r="L43" i="25"/>
  <c r="M43" i="25"/>
  <c r="O43" i="25"/>
  <c r="L44" i="25"/>
  <c r="M44" i="25"/>
  <c r="O44" i="25"/>
  <c r="K44" i="25"/>
  <c r="K43" i="25"/>
  <c r="T92" i="26" l="1"/>
  <c r="T92" i="25"/>
  <c r="T10" i="23"/>
  <c r="T42" i="23"/>
  <c r="T33" i="22"/>
  <c r="H72" i="21"/>
  <c r="T10" i="22"/>
  <c r="S18" i="20"/>
  <c r="T37" i="22"/>
  <c r="T14" i="22"/>
  <c r="S18" i="19"/>
  <c r="P7" i="23"/>
  <c r="T7" i="23" s="1"/>
  <c r="T12" i="23"/>
  <c r="T8" i="23"/>
  <c r="T14" i="23"/>
  <c r="T13" i="22"/>
  <c r="Q45" i="21"/>
  <c r="Q48" i="21" s="1"/>
  <c r="T9" i="21"/>
  <c r="S9" i="20"/>
  <c r="T45" i="26"/>
  <c r="T45" i="24"/>
  <c r="Q45" i="23"/>
  <c r="Q48" i="23" s="1"/>
  <c r="P21" i="23"/>
  <c r="T18" i="23"/>
  <c r="T11" i="23"/>
  <c r="T19" i="23"/>
  <c r="T20" i="23"/>
  <c r="T13" i="23"/>
  <c r="S48" i="22"/>
  <c r="T18" i="22"/>
  <c r="T39" i="21"/>
  <c r="T44" i="21"/>
  <c r="T32" i="21"/>
  <c r="K69" i="21"/>
  <c r="T22" i="22"/>
  <c r="P45" i="22"/>
  <c r="P48" i="22" s="1"/>
  <c r="H72" i="22"/>
  <c r="T15" i="23"/>
  <c r="T36" i="21"/>
  <c r="T16" i="23"/>
  <c r="S24" i="22"/>
  <c r="T9" i="23"/>
  <c r="T17" i="23"/>
  <c r="T16" i="21"/>
  <c r="T33" i="21"/>
  <c r="P21" i="22"/>
  <c r="P24" i="22" s="1"/>
  <c r="T92" i="24"/>
  <c r="T7" i="12"/>
  <c r="Q46" i="12"/>
  <c r="T46" i="12" s="1"/>
  <c r="T45" i="25"/>
  <c r="T36" i="23"/>
  <c r="T33" i="23"/>
  <c r="T40" i="23"/>
  <c r="T37" i="23"/>
  <c r="H72" i="23"/>
  <c r="P23" i="23"/>
  <c r="Q45" i="22"/>
  <c r="Q48" i="22" s="1"/>
  <c r="T34" i="22"/>
  <c r="T40" i="22"/>
  <c r="T35" i="22"/>
  <c r="T41" i="21"/>
  <c r="T46" i="21"/>
  <c r="I72" i="21"/>
  <c r="S24" i="21"/>
  <c r="Q21" i="21"/>
  <c r="T21" i="21" s="1"/>
  <c r="T14" i="21"/>
  <c r="Q7" i="21"/>
  <c r="T11" i="21"/>
  <c r="P31" i="23"/>
  <c r="T31" i="23" s="1"/>
  <c r="S48" i="23"/>
  <c r="T32" i="23"/>
  <c r="T38" i="23"/>
  <c r="T35" i="23"/>
  <c r="T34" i="23"/>
  <c r="K69" i="23"/>
  <c r="Q23" i="23"/>
  <c r="Q21" i="23"/>
  <c r="K55" i="22"/>
  <c r="T41" i="22"/>
  <c r="T42" i="22"/>
  <c r="T32" i="22"/>
  <c r="T36" i="22"/>
  <c r="T11" i="22"/>
  <c r="T15" i="22"/>
  <c r="I72" i="22"/>
  <c r="T17" i="22"/>
  <c r="T9" i="22"/>
  <c r="Q21" i="22"/>
  <c r="K69" i="22"/>
  <c r="Q7" i="22"/>
  <c r="T7" i="22" s="1"/>
  <c r="T38" i="21"/>
  <c r="P45" i="21"/>
  <c r="T37" i="21"/>
  <c r="T40" i="21"/>
  <c r="T42" i="21"/>
  <c r="T13" i="21"/>
  <c r="T19" i="21"/>
  <c r="T39" i="23"/>
  <c r="Q22" i="23"/>
  <c r="T22" i="23" s="1"/>
  <c r="S24" i="23"/>
  <c r="T41" i="23"/>
  <c r="T44" i="22"/>
  <c r="T17" i="21"/>
  <c r="T19" i="22"/>
  <c r="S48" i="21"/>
  <c r="P24" i="21"/>
  <c r="T43" i="23"/>
  <c r="T44" i="23"/>
  <c r="T20" i="21"/>
  <c r="T12" i="21"/>
  <c r="T8" i="21"/>
  <c r="T47" i="23"/>
  <c r="K55" i="23"/>
  <c r="K55" i="21"/>
  <c r="T35" i="21"/>
  <c r="T38" i="22"/>
  <c r="T39" i="22"/>
  <c r="T16" i="22"/>
  <c r="T22" i="21"/>
  <c r="T43" i="22"/>
  <c r="T34" i="21"/>
  <c r="T20" i="22"/>
  <c r="T10" i="21"/>
  <c r="T43" i="21"/>
  <c r="T18" i="21"/>
  <c r="T31" i="22"/>
  <c r="I72" i="23"/>
  <c r="T15" i="21"/>
  <c r="P31" i="21"/>
  <c r="L34" i="25"/>
  <c r="M34" i="25"/>
  <c r="O34" i="25"/>
  <c r="L35" i="25"/>
  <c r="M35" i="25"/>
  <c r="O35" i="25"/>
  <c r="K35" i="25"/>
  <c r="K34" i="25"/>
  <c r="L31" i="25"/>
  <c r="M31" i="25"/>
  <c r="O31" i="25"/>
  <c r="L32" i="25"/>
  <c r="M32" i="25"/>
  <c r="O32" i="25"/>
  <c r="K32" i="25"/>
  <c r="K31" i="25"/>
  <c r="L28" i="25"/>
  <c r="M28" i="25"/>
  <c r="O28" i="25"/>
  <c r="L29" i="25"/>
  <c r="M29" i="25"/>
  <c r="O29" i="25"/>
  <c r="K29" i="25"/>
  <c r="K28" i="25"/>
  <c r="L25" i="25"/>
  <c r="M25" i="25"/>
  <c r="O25" i="25"/>
  <c r="L26" i="25"/>
  <c r="M26" i="25"/>
  <c r="O26" i="25"/>
  <c r="K26" i="25"/>
  <c r="K25" i="25"/>
  <c r="L22" i="25"/>
  <c r="M22" i="25"/>
  <c r="O22" i="25"/>
  <c r="L23" i="25"/>
  <c r="M23" i="25"/>
  <c r="O23" i="25"/>
  <c r="K23" i="25"/>
  <c r="K22" i="25"/>
  <c r="L19" i="25"/>
  <c r="M19" i="25"/>
  <c r="O19" i="25"/>
  <c r="L20" i="25"/>
  <c r="M20" i="25"/>
  <c r="O20" i="25"/>
  <c r="K20" i="25"/>
  <c r="K19" i="25"/>
  <c r="L17" i="25"/>
  <c r="M17" i="25"/>
  <c r="O17" i="25"/>
  <c r="K17" i="25"/>
  <c r="L14" i="25"/>
  <c r="M14" i="25"/>
  <c r="O14" i="25"/>
  <c r="L15" i="25"/>
  <c r="M15" i="25"/>
  <c r="O15" i="25"/>
  <c r="K15" i="25"/>
  <c r="K14" i="25"/>
  <c r="L11" i="25"/>
  <c r="M11" i="25"/>
  <c r="O11" i="25"/>
  <c r="L12" i="25"/>
  <c r="M12" i="25"/>
  <c r="O12" i="25"/>
  <c r="K12" i="25"/>
  <c r="K11" i="25"/>
  <c r="L8" i="25"/>
  <c r="M8" i="25"/>
  <c r="O8" i="25"/>
  <c r="L9" i="25"/>
  <c r="M9" i="25"/>
  <c r="O9" i="25"/>
  <c r="K9" i="25"/>
  <c r="K8" i="25"/>
  <c r="L90" i="24"/>
  <c r="M90" i="24"/>
  <c r="L91" i="24"/>
  <c r="M91" i="24"/>
  <c r="K91" i="24"/>
  <c r="K90" i="24"/>
  <c r="L87" i="24"/>
  <c r="M87" i="24"/>
  <c r="L88" i="24"/>
  <c r="M88" i="24"/>
  <c r="K88" i="24"/>
  <c r="K87" i="24"/>
  <c r="L84" i="24"/>
  <c r="M84" i="24"/>
  <c r="L85" i="24"/>
  <c r="M85" i="24"/>
  <c r="K85" i="24"/>
  <c r="K84" i="24"/>
  <c r="L81" i="24"/>
  <c r="M81" i="24"/>
  <c r="L82" i="24"/>
  <c r="M82" i="24"/>
  <c r="K82" i="24"/>
  <c r="K81" i="24"/>
  <c r="L78" i="24"/>
  <c r="M78" i="24"/>
  <c r="L79" i="24"/>
  <c r="M79" i="24"/>
  <c r="K79" i="24"/>
  <c r="K78" i="24"/>
  <c r="L75" i="24"/>
  <c r="M75" i="24"/>
  <c r="L76" i="24"/>
  <c r="M76" i="24"/>
  <c r="K76" i="24"/>
  <c r="K75" i="24"/>
  <c r="L72" i="24"/>
  <c r="M72" i="24"/>
  <c r="L73" i="24"/>
  <c r="M73" i="24"/>
  <c r="K73" i="24"/>
  <c r="K72" i="24"/>
  <c r="L69" i="24"/>
  <c r="M69" i="24"/>
  <c r="L70" i="24"/>
  <c r="M70" i="24"/>
  <c r="K70" i="24"/>
  <c r="K69" i="24"/>
  <c r="L66" i="24"/>
  <c r="M66" i="24"/>
  <c r="L67" i="24"/>
  <c r="M67" i="24"/>
  <c r="K67" i="24"/>
  <c r="K66" i="24"/>
  <c r="L64" i="24"/>
  <c r="M64" i="24"/>
  <c r="K64" i="24"/>
  <c r="L61" i="24"/>
  <c r="M61" i="24"/>
  <c r="L62" i="24"/>
  <c r="M62" i="24"/>
  <c r="K62" i="24"/>
  <c r="K61" i="24"/>
  <c r="L58" i="24"/>
  <c r="M58" i="24"/>
  <c r="L59" i="24"/>
  <c r="M59" i="24"/>
  <c r="K59" i="24"/>
  <c r="K58" i="24"/>
  <c r="L55" i="24"/>
  <c r="M55" i="24"/>
  <c r="L56" i="24"/>
  <c r="M56" i="24"/>
  <c r="K56" i="24"/>
  <c r="K55" i="24"/>
  <c r="L43" i="24"/>
  <c r="M43" i="24"/>
  <c r="L44" i="24"/>
  <c r="M44" i="24"/>
  <c r="K44" i="24"/>
  <c r="K43" i="24"/>
  <c r="L40" i="24"/>
  <c r="M40" i="24"/>
  <c r="L41" i="24"/>
  <c r="M41" i="24"/>
  <c r="K41" i="24"/>
  <c r="K40" i="24"/>
  <c r="L37" i="24"/>
  <c r="M37" i="24"/>
  <c r="L38" i="24"/>
  <c r="M38" i="24"/>
  <c r="K38" i="24"/>
  <c r="K37" i="24"/>
  <c r="L34" i="24"/>
  <c r="M34" i="24"/>
  <c r="L35" i="24"/>
  <c r="M35" i="24"/>
  <c r="K35" i="24"/>
  <c r="K34" i="24"/>
  <c r="L31" i="24"/>
  <c r="M31" i="24"/>
  <c r="L32" i="24"/>
  <c r="M32" i="24"/>
  <c r="K32" i="24"/>
  <c r="K31" i="24"/>
  <c r="L28" i="24"/>
  <c r="M28" i="24"/>
  <c r="L29" i="24"/>
  <c r="M29" i="24"/>
  <c r="K29" i="24"/>
  <c r="K28" i="24"/>
  <c r="L25" i="24"/>
  <c r="M25" i="24"/>
  <c r="L26" i="24"/>
  <c r="M26" i="24"/>
  <c r="K26" i="24"/>
  <c r="K25" i="24"/>
  <c r="L22" i="24"/>
  <c r="M22" i="24"/>
  <c r="L23" i="24"/>
  <c r="M23" i="24"/>
  <c r="K23" i="24"/>
  <c r="K22" i="24"/>
  <c r="L19" i="24"/>
  <c r="M19" i="24"/>
  <c r="L20" i="24"/>
  <c r="M20" i="24"/>
  <c r="K20" i="24"/>
  <c r="K19" i="24"/>
  <c r="L17" i="24"/>
  <c r="M17" i="24"/>
  <c r="K17" i="24"/>
  <c r="L14" i="24"/>
  <c r="M14" i="24"/>
  <c r="L15" i="24"/>
  <c r="M15" i="24"/>
  <c r="K15" i="24"/>
  <c r="K14" i="24"/>
  <c r="K72" i="21" l="1"/>
  <c r="T21" i="22"/>
  <c r="T45" i="21"/>
  <c r="Q24" i="21"/>
  <c r="T24" i="21" s="1"/>
  <c r="P24" i="23"/>
  <c r="K72" i="23"/>
  <c r="T45" i="22"/>
  <c r="T45" i="23"/>
  <c r="T21" i="23"/>
  <c r="K72" i="22"/>
  <c r="T7" i="21"/>
  <c r="T23" i="23"/>
  <c r="P48" i="23"/>
  <c r="T48" i="23" s="1"/>
  <c r="Q24" i="23"/>
  <c r="T48" i="22"/>
  <c r="Q24" i="22"/>
  <c r="T24" i="22" s="1"/>
  <c r="P48" i="21"/>
  <c r="T48" i="21" s="1"/>
  <c r="T31" i="21"/>
  <c r="L11" i="24"/>
  <c r="M11" i="24"/>
  <c r="L12" i="24"/>
  <c r="M12" i="24"/>
  <c r="K12" i="24"/>
  <c r="K11" i="24"/>
  <c r="M8" i="24"/>
  <c r="M9" i="24"/>
  <c r="L9" i="24"/>
  <c r="L8" i="24"/>
  <c r="K9" i="24"/>
  <c r="K8" i="24"/>
  <c r="T24" i="23" l="1"/>
  <c r="G92" i="24"/>
  <c r="G142" i="12"/>
  <c r="G45" i="22"/>
  <c r="O60" i="24" l="1"/>
  <c r="O68" i="24"/>
  <c r="O80" i="24"/>
  <c r="O74" i="24"/>
  <c r="O54" i="24"/>
  <c r="O57" i="24"/>
  <c r="O65" i="24"/>
  <c r="O77" i="24"/>
  <c r="O89" i="24"/>
  <c r="O86" i="24"/>
  <c r="O63" i="24"/>
  <c r="O71" i="24"/>
  <c r="O83" i="24"/>
  <c r="O46" i="22"/>
  <c r="O47" i="22"/>
  <c r="G45" i="21"/>
  <c r="O92" i="24" l="1"/>
  <c r="O47" i="21"/>
  <c r="O46" i="21"/>
  <c r="G48" i="30"/>
  <c r="E48" i="30"/>
  <c r="D48" i="30"/>
  <c r="G47" i="30"/>
  <c r="E47" i="30"/>
  <c r="D47" i="30"/>
  <c r="D71" i="30" s="1"/>
  <c r="C47" i="30"/>
  <c r="G46" i="30"/>
  <c r="E46" i="30"/>
  <c r="D46" i="30"/>
  <c r="C46" i="30"/>
  <c r="G45" i="30"/>
  <c r="E45" i="30"/>
  <c r="D45" i="30"/>
  <c r="D69" i="30" s="1"/>
  <c r="C45" i="30"/>
  <c r="G44" i="30"/>
  <c r="E44" i="30"/>
  <c r="D44" i="30"/>
  <c r="C44" i="30"/>
  <c r="M38" i="30"/>
  <c r="D37" i="30"/>
  <c r="C37" i="30"/>
  <c r="M35" i="30"/>
  <c r="D31" i="30"/>
  <c r="C31" i="30"/>
  <c r="G24" i="30"/>
  <c r="E24" i="30"/>
  <c r="D24" i="30"/>
  <c r="C24" i="30"/>
  <c r="G23" i="30"/>
  <c r="E23" i="30"/>
  <c r="D23" i="30"/>
  <c r="C23" i="30"/>
  <c r="G22" i="30"/>
  <c r="E22" i="30"/>
  <c r="D22" i="30"/>
  <c r="C22" i="30"/>
  <c r="G21" i="30"/>
  <c r="E21" i="30"/>
  <c r="D21" i="30"/>
  <c r="C21" i="30"/>
  <c r="G20" i="30"/>
  <c r="E20" i="30"/>
  <c r="D20" i="30"/>
  <c r="C20" i="30"/>
  <c r="D13" i="30"/>
  <c r="L18" i="30" s="1"/>
  <c r="C13" i="30"/>
  <c r="D7" i="30"/>
  <c r="C7" i="30"/>
  <c r="C74" i="28"/>
  <c r="D74" i="28"/>
  <c r="E74" i="28"/>
  <c r="G74" i="28"/>
  <c r="D49" i="28"/>
  <c r="C49" i="28"/>
  <c r="D40" i="28"/>
  <c r="L43" i="28" s="1"/>
  <c r="M42" i="28"/>
  <c r="C40" i="28"/>
  <c r="D66" i="28"/>
  <c r="C66" i="28"/>
  <c r="D65" i="28"/>
  <c r="D63" i="28"/>
  <c r="C63" i="28"/>
  <c r="D62" i="28"/>
  <c r="C62" i="28"/>
  <c r="D61" i="28"/>
  <c r="C61" i="28"/>
  <c r="D60" i="28"/>
  <c r="C60" i="28"/>
  <c r="D59" i="28"/>
  <c r="C59" i="28"/>
  <c r="D26" i="28"/>
  <c r="E26" i="28"/>
  <c r="D27" i="28"/>
  <c r="E27" i="28"/>
  <c r="D28" i="28"/>
  <c r="E28" i="28"/>
  <c r="D29" i="28"/>
  <c r="E29" i="28"/>
  <c r="D30" i="28"/>
  <c r="E30" i="28"/>
  <c r="D31" i="28"/>
  <c r="E31" i="28"/>
  <c r="E97" i="28" s="1"/>
  <c r="D32" i="28"/>
  <c r="E32" i="28"/>
  <c r="E98" i="28" s="1"/>
  <c r="D33" i="28"/>
  <c r="E33" i="28"/>
  <c r="E99" i="28" s="1"/>
  <c r="D16" i="28"/>
  <c r="L18" i="28" s="1"/>
  <c r="D7" i="28"/>
  <c r="C16" i="28"/>
  <c r="K19" i="28" s="1"/>
  <c r="C7" i="28"/>
  <c r="C33" i="28"/>
  <c r="C32" i="28"/>
  <c r="C31" i="28"/>
  <c r="C30" i="28"/>
  <c r="C29" i="28"/>
  <c r="C28" i="28"/>
  <c r="C27" i="28"/>
  <c r="C26" i="28"/>
  <c r="C46" i="12"/>
  <c r="G114" i="26"/>
  <c r="D98" i="28" l="1"/>
  <c r="L9" i="28"/>
  <c r="K11" i="28"/>
  <c r="D92" i="28"/>
  <c r="D96" i="28"/>
  <c r="C99" i="28"/>
  <c r="C94" i="28"/>
  <c r="D99" i="28"/>
  <c r="C71" i="30"/>
  <c r="D94" i="28"/>
  <c r="C92" i="28"/>
  <c r="E92" i="28"/>
  <c r="E94" i="28"/>
  <c r="E96" i="28"/>
  <c r="D61" i="30"/>
  <c r="E69" i="30"/>
  <c r="E71" i="30"/>
  <c r="C96" i="28"/>
  <c r="C142" i="12"/>
  <c r="K47" i="12"/>
  <c r="G92" i="28"/>
  <c r="G94" i="28"/>
  <c r="G96" i="28"/>
  <c r="G69" i="30"/>
  <c r="G71" i="30"/>
  <c r="K51" i="28"/>
  <c r="C82" i="28"/>
  <c r="C93" i="28"/>
  <c r="C95" i="28"/>
  <c r="C68" i="30"/>
  <c r="C70" i="30"/>
  <c r="D72" i="30"/>
  <c r="C61" i="30"/>
  <c r="D93" i="28"/>
  <c r="D95" i="28"/>
  <c r="D68" i="30"/>
  <c r="D70" i="30"/>
  <c r="E72" i="30"/>
  <c r="E93" i="28"/>
  <c r="E95" i="28"/>
  <c r="E68" i="30"/>
  <c r="E70" i="30"/>
  <c r="L52" i="28"/>
  <c r="D82" i="28"/>
  <c r="G93" i="28"/>
  <c r="G95" i="28"/>
  <c r="G68" i="30"/>
  <c r="G70" i="30"/>
  <c r="O39" i="30"/>
  <c r="O42" i="28"/>
  <c r="D43" i="30"/>
  <c r="L46" i="30" s="1"/>
  <c r="D19" i="30"/>
  <c r="L20" i="30" s="1"/>
  <c r="L9" i="30"/>
  <c r="L10" i="30"/>
  <c r="L12" i="30"/>
  <c r="M41" i="30"/>
  <c r="L40" i="30"/>
  <c r="L34" i="30"/>
  <c r="M32" i="30"/>
  <c r="L33" i="30"/>
  <c r="L36" i="30"/>
  <c r="L15" i="30"/>
  <c r="L17" i="30"/>
  <c r="M12" i="30"/>
  <c r="O12" i="30"/>
  <c r="K8" i="30"/>
  <c r="M8" i="30"/>
  <c r="O8" i="30"/>
  <c r="K11" i="30"/>
  <c r="M11" i="30"/>
  <c r="O11" i="30"/>
  <c r="K17" i="30"/>
  <c r="K15" i="30"/>
  <c r="M17" i="30"/>
  <c r="M15" i="30"/>
  <c r="O17" i="30"/>
  <c r="O15" i="30"/>
  <c r="K14" i="30"/>
  <c r="O14" i="30"/>
  <c r="M16" i="30"/>
  <c r="K18" i="30"/>
  <c r="O18" i="30"/>
  <c r="C19" i="30"/>
  <c r="K7" i="30" s="1"/>
  <c r="G19" i="30"/>
  <c r="G67" i="30" s="1"/>
  <c r="L8" i="30"/>
  <c r="K9" i="30"/>
  <c r="M9" i="30"/>
  <c r="O9" i="30"/>
  <c r="K10" i="30"/>
  <c r="M10" i="30"/>
  <c r="O10" i="30"/>
  <c r="L11" i="30"/>
  <c r="K12" i="30"/>
  <c r="M14" i="30"/>
  <c r="K16" i="30"/>
  <c r="O16" i="30"/>
  <c r="M18" i="30"/>
  <c r="E19" i="30"/>
  <c r="C55" i="30"/>
  <c r="C43" i="30"/>
  <c r="K36" i="30"/>
  <c r="K34" i="30"/>
  <c r="K33" i="30"/>
  <c r="E55" i="30"/>
  <c r="M31" i="30"/>
  <c r="M36" i="30"/>
  <c r="M34" i="30"/>
  <c r="M33" i="30"/>
  <c r="G55" i="30"/>
  <c r="O36" i="30"/>
  <c r="O34" i="30"/>
  <c r="O33" i="30"/>
  <c r="O31" i="30"/>
  <c r="K32" i="30"/>
  <c r="O32" i="30"/>
  <c r="K35" i="30"/>
  <c r="O35" i="30"/>
  <c r="K42" i="30"/>
  <c r="K40" i="30"/>
  <c r="K41" i="30"/>
  <c r="M42" i="30"/>
  <c r="M40" i="30"/>
  <c r="M39" i="30"/>
  <c r="O42" i="30"/>
  <c r="O40" i="30"/>
  <c r="O41" i="30"/>
  <c r="K38" i="30"/>
  <c r="O38" i="30"/>
  <c r="K39" i="30"/>
  <c r="D55" i="30"/>
  <c r="L14" i="30"/>
  <c r="L16" i="30"/>
  <c r="L32" i="30"/>
  <c r="L35" i="30"/>
  <c r="L41" i="30"/>
  <c r="L39" i="30"/>
  <c r="L38" i="30"/>
  <c r="L42" i="30"/>
  <c r="O47" i="28"/>
  <c r="O43" i="28"/>
  <c r="M41" i="28"/>
  <c r="O45" i="28"/>
  <c r="K56" i="28"/>
  <c r="L55" i="28"/>
  <c r="K52" i="28"/>
  <c r="L51" i="28"/>
  <c r="C58" i="28"/>
  <c r="K50" i="28"/>
  <c r="L57" i="28"/>
  <c r="K54" i="28"/>
  <c r="L53" i="28"/>
  <c r="C73" i="28"/>
  <c r="D73" i="28"/>
  <c r="O41" i="28"/>
  <c r="M47" i="28"/>
  <c r="M45" i="28"/>
  <c r="M43" i="28"/>
  <c r="G73" i="28"/>
  <c r="E73" i="28"/>
  <c r="K41" i="28"/>
  <c r="L48" i="28"/>
  <c r="K47" i="28"/>
  <c r="L46" i="28"/>
  <c r="K45" i="28"/>
  <c r="L44" i="28"/>
  <c r="K43" i="28"/>
  <c r="L42" i="28"/>
  <c r="M50" i="28"/>
  <c r="O50" i="28"/>
  <c r="O56" i="28"/>
  <c r="M56" i="28"/>
  <c r="O54" i="28"/>
  <c r="M54" i="28"/>
  <c r="O52" i="28"/>
  <c r="M52" i="28"/>
  <c r="L41" i="28"/>
  <c r="O48" i="28"/>
  <c r="M48" i="28"/>
  <c r="K48" i="28"/>
  <c r="L47" i="28"/>
  <c r="O46" i="28"/>
  <c r="M46" i="28"/>
  <c r="K46" i="28"/>
  <c r="L45" i="28"/>
  <c r="O44" i="28"/>
  <c r="M44" i="28"/>
  <c r="K44" i="28"/>
  <c r="K42" i="28"/>
  <c r="L50" i="28"/>
  <c r="O57" i="28"/>
  <c r="M57" i="28"/>
  <c r="K57" i="28"/>
  <c r="L56" i="28"/>
  <c r="O55" i="28"/>
  <c r="M55" i="28"/>
  <c r="K55" i="28"/>
  <c r="L54" i="28"/>
  <c r="O53" i="28"/>
  <c r="M53" i="28"/>
  <c r="K53" i="28"/>
  <c r="O51" i="28"/>
  <c r="M51" i="28"/>
  <c r="D58" i="28"/>
  <c r="M10" i="28"/>
  <c r="C25" i="28"/>
  <c r="K28" i="28" s="1"/>
  <c r="O10" i="28"/>
  <c r="K10" i="28"/>
  <c r="L10" i="28"/>
  <c r="K13" i="28"/>
  <c r="K9" i="28"/>
  <c r="O8" i="28"/>
  <c r="L17" i="28"/>
  <c r="O24" i="28"/>
  <c r="M24" i="28"/>
  <c r="K24" i="28"/>
  <c r="L23" i="28"/>
  <c r="O22" i="28"/>
  <c r="M22" i="28"/>
  <c r="K22" i="28"/>
  <c r="L21" i="28"/>
  <c r="O20" i="28"/>
  <c r="M20" i="28"/>
  <c r="K20" i="28"/>
  <c r="L19" i="28"/>
  <c r="O18" i="28"/>
  <c r="M18" i="28"/>
  <c r="K18" i="28"/>
  <c r="K15" i="28"/>
  <c r="M8" i="28"/>
  <c r="K17" i="28"/>
  <c r="M17" i="28"/>
  <c r="O17" i="28"/>
  <c r="L24" i="28"/>
  <c r="O23" i="28"/>
  <c r="M23" i="28"/>
  <c r="K23" i="28"/>
  <c r="L22" i="28"/>
  <c r="O21" i="28"/>
  <c r="M21" i="28"/>
  <c r="K21" i="28"/>
  <c r="L20" i="28"/>
  <c r="O19" i="28"/>
  <c r="M19" i="28"/>
  <c r="D25" i="28"/>
  <c r="L33" i="28" s="1"/>
  <c r="E25" i="28"/>
  <c r="M33" i="28" s="1"/>
  <c r="K8" i="28"/>
  <c r="K14" i="28"/>
  <c r="K12" i="28"/>
  <c r="L8" i="28"/>
  <c r="O15" i="28"/>
  <c r="M15" i="28"/>
  <c r="O14" i="28"/>
  <c r="M14" i="28"/>
  <c r="O13" i="28"/>
  <c r="M13" i="28"/>
  <c r="O12" i="28"/>
  <c r="M12" i="28"/>
  <c r="O11" i="28"/>
  <c r="M11" i="28"/>
  <c r="O9" i="28"/>
  <c r="M9" i="28"/>
  <c r="L15" i="28"/>
  <c r="L14" i="28"/>
  <c r="L13" i="28"/>
  <c r="L12" i="28"/>
  <c r="L11" i="28"/>
  <c r="L7" i="30" l="1"/>
  <c r="C67" i="30"/>
  <c r="K23" i="30"/>
  <c r="K22" i="30"/>
  <c r="L7" i="28"/>
  <c r="D91" i="28"/>
  <c r="G91" i="28"/>
  <c r="K59" i="28"/>
  <c r="C91" i="28"/>
  <c r="M20" i="30"/>
  <c r="E67" i="30"/>
  <c r="M49" i="28"/>
  <c r="E91" i="28"/>
  <c r="K37" i="30"/>
  <c r="D67" i="30"/>
  <c r="K33" i="28"/>
  <c r="M40" i="28"/>
  <c r="K49" i="28"/>
  <c r="O22" i="30"/>
  <c r="M66" i="28"/>
  <c r="M64" i="28"/>
  <c r="O21" i="30"/>
  <c r="M62" i="28"/>
  <c r="K31" i="30"/>
  <c r="K20" i="30"/>
  <c r="M60" i="28"/>
  <c r="L31" i="30"/>
  <c r="M37" i="30"/>
  <c r="M43" i="30" s="1"/>
  <c r="K63" i="28"/>
  <c r="L45" i="30"/>
  <c r="L13" i="30"/>
  <c r="L19" i="30" s="1"/>
  <c r="L44" i="30"/>
  <c r="L48" i="30"/>
  <c r="L47" i="30"/>
  <c r="L37" i="30"/>
  <c r="L43" i="30" s="1"/>
  <c r="L24" i="30"/>
  <c r="L23" i="30"/>
  <c r="L22" i="30"/>
  <c r="L21" i="30"/>
  <c r="K21" i="30"/>
  <c r="M7" i="30"/>
  <c r="M13" i="30"/>
  <c r="K13" i="30"/>
  <c r="K19" i="30" s="1"/>
  <c r="M23" i="30"/>
  <c r="O46" i="30"/>
  <c r="O45" i="30"/>
  <c r="O48" i="30"/>
  <c r="O47" i="30"/>
  <c r="O44" i="30"/>
  <c r="M48" i="30"/>
  <c r="M47" i="30"/>
  <c r="M44" i="30"/>
  <c r="M46" i="30"/>
  <c r="M45" i="30"/>
  <c r="K46" i="30"/>
  <c r="K45" i="30"/>
  <c r="K48" i="30"/>
  <c r="K47" i="30"/>
  <c r="K44" i="30"/>
  <c r="O24" i="30"/>
  <c r="O13" i="30"/>
  <c r="O37" i="30"/>
  <c r="M24" i="30"/>
  <c r="O7" i="30"/>
  <c r="O23" i="30"/>
  <c r="M22" i="30"/>
  <c r="M21" i="30"/>
  <c r="O20" i="30"/>
  <c r="K24" i="30"/>
  <c r="K26" i="28"/>
  <c r="M65" i="28"/>
  <c r="M61" i="28"/>
  <c r="M63" i="28"/>
  <c r="M59" i="28"/>
  <c r="K40" i="28"/>
  <c r="K66" i="28"/>
  <c r="K64" i="28"/>
  <c r="K62" i="28"/>
  <c r="K60" i="28"/>
  <c r="K65" i="28"/>
  <c r="K61" i="28"/>
  <c r="L40" i="28"/>
  <c r="O40" i="28"/>
  <c r="O66" i="28"/>
  <c r="L65" i="28"/>
  <c r="O62" i="28"/>
  <c r="L61" i="28"/>
  <c r="O65" i="28"/>
  <c r="L64" i="28"/>
  <c r="O61" i="28"/>
  <c r="L60" i="28"/>
  <c r="O64" i="28"/>
  <c r="L63" i="28"/>
  <c r="O60" i="28"/>
  <c r="L59" i="28"/>
  <c r="L66" i="28"/>
  <c r="O63" i="28"/>
  <c r="L62" i="28"/>
  <c r="O59" i="28"/>
  <c r="O49" i="28"/>
  <c r="L49" i="28"/>
  <c r="K27" i="28"/>
  <c r="K29" i="28"/>
  <c r="K31" i="28"/>
  <c r="K7" i="28"/>
  <c r="K30" i="28"/>
  <c r="K32" i="28"/>
  <c r="K16" i="28"/>
  <c r="M7" i="28"/>
  <c r="O28" i="28"/>
  <c r="O30" i="28"/>
  <c r="O32" i="28"/>
  <c r="O26" i="28"/>
  <c r="O27" i="28"/>
  <c r="O29" i="28"/>
  <c r="O31" i="28"/>
  <c r="O16" i="28"/>
  <c r="O7" i="28"/>
  <c r="M28" i="28"/>
  <c r="M30" i="28"/>
  <c r="M32" i="28"/>
  <c r="M26" i="28"/>
  <c r="M27" i="28"/>
  <c r="M29" i="28"/>
  <c r="M31" i="28"/>
  <c r="M16" i="28"/>
  <c r="L27" i="28"/>
  <c r="L29" i="28"/>
  <c r="L31" i="28"/>
  <c r="L16" i="28"/>
  <c r="L28" i="28"/>
  <c r="L30" i="28"/>
  <c r="L32" i="28"/>
  <c r="L26" i="28"/>
  <c r="O33" i="28"/>
  <c r="S3" i="22"/>
  <c r="S3" i="26" s="1"/>
  <c r="S3" i="21"/>
  <c r="S27" i="21" s="1"/>
  <c r="R3" i="20"/>
  <c r="R12" i="20" s="1"/>
  <c r="J21" i="20" s="1"/>
  <c r="F27" i="19"/>
  <c r="J21" i="19"/>
  <c r="R12" i="19"/>
  <c r="K58" i="28" l="1"/>
  <c r="L25" i="28"/>
  <c r="K43" i="30"/>
  <c r="M58" i="28"/>
  <c r="K25" i="28"/>
  <c r="L58" i="28"/>
  <c r="K97" i="26"/>
  <c r="S50" i="26"/>
  <c r="S3" i="23"/>
  <c r="S3" i="33" s="1"/>
  <c r="K51" i="21"/>
  <c r="S27" i="22"/>
  <c r="K51" i="22" s="1"/>
  <c r="M19" i="30"/>
  <c r="O19" i="30"/>
  <c r="O43" i="30"/>
  <c r="O58" i="28"/>
  <c r="M25" i="28"/>
  <c r="O25" i="28"/>
  <c r="S33" i="33" l="1"/>
  <c r="K63" i="33"/>
  <c r="S3" i="24"/>
  <c r="S3" i="28"/>
  <c r="S3" i="12"/>
  <c r="S3" i="30"/>
  <c r="S27" i="23"/>
  <c r="K51" i="23"/>
  <c r="C103" i="12"/>
  <c r="S36" i="28" l="1"/>
  <c r="K69" i="28"/>
  <c r="S27" i="30"/>
  <c r="K51" i="30"/>
  <c r="K99" i="12"/>
  <c r="S51" i="12"/>
  <c r="S3" i="25"/>
  <c r="K97" i="24"/>
  <c r="S50" i="24"/>
  <c r="G95" i="12"/>
  <c r="G143" i="12" s="1"/>
  <c r="G96" i="12"/>
  <c r="G144" i="12" s="1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G138" i="26"/>
  <c r="E138" i="26"/>
  <c r="D138" i="26"/>
  <c r="C138" i="26"/>
  <c r="G137" i="26"/>
  <c r="E137" i="26"/>
  <c r="D137" i="26"/>
  <c r="C137" i="26"/>
  <c r="G136" i="26"/>
  <c r="E136" i="26"/>
  <c r="D136" i="26"/>
  <c r="C136" i="26"/>
  <c r="G135" i="26"/>
  <c r="E135" i="26"/>
  <c r="D135" i="26"/>
  <c r="C135" i="26"/>
  <c r="G134" i="26"/>
  <c r="E134" i="26"/>
  <c r="D134" i="26"/>
  <c r="C134" i="26"/>
  <c r="G133" i="26"/>
  <c r="E133" i="26"/>
  <c r="D133" i="26"/>
  <c r="C133" i="26"/>
  <c r="G132" i="26"/>
  <c r="E132" i="26"/>
  <c r="D132" i="26"/>
  <c r="C132" i="26"/>
  <c r="G131" i="26"/>
  <c r="E131" i="26"/>
  <c r="D131" i="26"/>
  <c r="C131" i="26"/>
  <c r="G130" i="26"/>
  <c r="E130" i="26"/>
  <c r="D130" i="26"/>
  <c r="C130" i="26"/>
  <c r="G129" i="26"/>
  <c r="E129" i="26"/>
  <c r="D129" i="26"/>
  <c r="C129" i="26"/>
  <c r="G128" i="26"/>
  <c r="E128" i="26"/>
  <c r="D128" i="26"/>
  <c r="C128" i="26"/>
  <c r="G127" i="26"/>
  <c r="E127" i="26"/>
  <c r="D127" i="26"/>
  <c r="C127" i="26"/>
  <c r="G126" i="26"/>
  <c r="E126" i="26"/>
  <c r="D126" i="26"/>
  <c r="C126" i="26"/>
  <c r="G125" i="26"/>
  <c r="E125" i="26"/>
  <c r="D125" i="26"/>
  <c r="C125" i="26"/>
  <c r="G124" i="26"/>
  <c r="E124" i="26"/>
  <c r="D124" i="26"/>
  <c r="C124" i="26"/>
  <c r="G123" i="26"/>
  <c r="E123" i="26"/>
  <c r="D123" i="26"/>
  <c r="C123" i="26"/>
  <c r="G122" i="26"/>
  <c r="E122" i="26"/>
  <c r="D122" i="26"/>
  <c r="C122" i="26"/>
  <c r="G121" i="26"/>
  <c r="E121" i="26"/>
  <c r="D121" i="26"/>
  <c r="C121" i="26"/>
  <c r="G120" i="26"/>
  <c r="E120" i="26"/>
  <c r="D120" i="26"/>
  <c r="C120" i="26"/>
  <c r="G119" i="26"/>
  <c r="E119" i="26"/>
  <c r="D119" i="26"/>
  <c r="C119" i="26"/>
  <c r="G118" i="26"/>
  <c r="E118" i="26"/>
  <c r="D118" i="26"/>
  <c r="C118" i="26"/>
  <c r="G117" i="26"/>
  <c r="E117" i="26"/>
  <c r="D117" i="26"/>
  <c r="C117" i="26"/>
  <c r="G116" i="26"/>
  <c r="E116" i="26"/>
  <c r="D116" i="26"/>
  <c r="C116" i="26"/>
  <c r="G115" i="26"/>
  <c r="E115" i="26"/>
  <c r="D115" i="26"/>
  <c r="C115" i="26"/>
  <c r="E114" i="26"/>
  <c r="D114" i="26"/>
  <c r="C114" i="26"/>
  <c r="G113" i="26"/>
  <c r="E113" i="26"/>
  <c r="D113" i="26"/>
  <c r="C113" i="26"/>
  <c r="G112" i="26"/>
  <c r="E112" i="26"/>
  <c r="D112" i="26"/>
  <c r="C112" i="26"/>
  <c r="G111" i="26"/>
  <c r="E111" i="26"/>
  <c r="D111" i="26"/>
  <c r="C111" i="26"/>
  <c r="G110" i="26"/>
  <c r="E110" i="26"/>
  <c r="D110" i="26"/>
  <c r="C110" i="26"/>
  <c r="G109" i="26"/>
  <c r="E109" i="26"/>
  <c r="D109" i="26"/>
  <c r="C109" i="26"/>
  <c r="G108" i="26"/>
  <c r="E108" i="26"/>
  <c r="D108" i="26"/>
  <c r="C108" i="26"/>
  <c r="G107" i="26"/>
  <c r="E107" i="26"/>
  <c r="D107" i="26"/>
  <c r="C107" i="26"/>
  <c r="G106" i="26"/>
  <c r="E106" i="26"/>
  <c r="D106" i="26"/>
  <c r="C106" i="26"/>
  <c r="G105" i="26"/>
  <c r="E105" i="26"/>
  <c r="D105" i="26"/>
  <c r="C105" i="26"/>
  <c r="G104" i="26"/>
  <c r="E104" i="26"/>
  <c r="D104" i="26"/>
  <c r="C104" i="26"/>
  <c r="G103" i="26"/>
  <c r="E103" i="26"/>
  <c r="D103" i="26"/>
  <c r="C103" i="26"/>
  <c r="G102" i="26"/>
  <c r="E102" i="26"/>
  <c r="D102" i="26"/>
  <c r="C102" i="26"/>
  <c r="G101" i="26"/>
  <c r="E101" i="26"/>
  <c r="D101" i="26"/>
  <c r="C101" i="26"/>
  <c r="G94" i="26"/>
  <c r="E94" i="26"/>
  <c r="D94" i="26"/>
  <c r="C94" i="26"/>
  <c r="G93" i="26"/>
  <c r="E93" i="26"/>
  <c r="D93" i="26"/>
  <c r="C93" i="26"/>
  <c r="G92" i="26"/>
  <c r="O89" i="26" s="1"/>
  <c r="E92" i="26"/>
  <c r="D92" i="26"/>
  <c r="L86" i="26" s="1"/>
  <c r="C92" i="26"/>
  <c r="K83" i="26" s="1"/>
  <c r="G47" i="26"/>
  <c r="E47" i="26"/>
  <c r="D47" i="26"/>
  <c r="C47" i="26"/>
  <c r="G46" i="26"/>
  <c r="E46" i="26"/>
  <c r="D46" i="26"/>
  <c r="C46" i="26"/>
  <c r="G45" i="26"/>
  <c r="O36" i="26" s="1"/>
  <c r="E45" i="26"/>
  <c r="D45" i="26"/>
  <c r="C45" i="26"/>
  <c r="K36" i="26" s="1"/>
  <c r="E138" i="25"/>
  <c r="D138" i="25"/>
  <c r="C138" i="25"/>
  <c r="E137" i="25"/>
  <c r="D137" i="25"/>
  <c r="C137" i="25"/>
  <c r="E136" i="25"/>
  <c r="D136" i="25"/>
  <c r="C136" i="25"/>
  <c r="E135" i="25"/>
  <c r="D135" i="25"/>
  <c r="C135" i="25"/>
  <c r="E134" i="25"/>
  <c r="D134" i="25"/>
  <c r="C134" i="25"/>
  <c r="E133" i="25"/>
  <c r="D133" i="25"/>
  <c r="C133" i="25"/>
  <c r="E132" i="25"/>
  <c r="D132" i="25"/>
  <c r="C132" i="25"/>
  <c r="E131" i="25"/>
  <c r="D131" i="25"/>
  <c r="C131" i="25"/>
  <c r="E130" i="25"/>
  <c r="D130" i="25"/>
  <c r="C130" i="25"/>
  <c r="E129" i="25"/>
  <c r="D129" i="25"/>
  <c r="C129" i="25"/>
  <c r="E128" i="25"/>
  <c r="D128" i="25"/>
  <c r="C128" i="25"/>
  <c r="E127" i="25"/>
  <c r="D127" i="25"/>
  <c r="C127" i="25"/>
  <c r="E126" i="25"/>
  <c r="D126" i="25"/>
  <c r="C126" i="25"/>
  <c r="E125" i="25"/>
  <c r="D125" i="25"/>
  <c r="C125" i="25"/>
  <c r="E124" i="25"/>
  <c r="D124" i="25"/>
  <c r="C124" i="25"/>
  <c r="E123" i="25"/>
  <c r="D123" i="25"/>
  <c r="C123" i="25"/>
  <c r="E122" i="25"/>
  <c r="D122" i="25"/>
  <c r="C122" i="25"/>
  <c r="E121" i="25"/>
  <c r="D121" i="25"/>
  <c r="C121" i="25"/>
  <c r="E120" i="25"/>
  <c r="D120" i="25"/>
  <c r="C120" i="25"/>
  <c r="E119" i="25"/>
  <c r="D119" i="25"/>
  <c r="C119" i="25"/>
  <c r="E118" i="25"/>
  <c r="D118" i="25"/>
  <c r="C118" i="25"/>
  <c r="E117" i="25"/>
  <c r="D117" i="25"/>
  <c r="C117" i="25"/>
  <c r="E116" i="25"/>
  <c r="D116" i="25"/>
  <c r="C116" i="25"/>
  <c r="E115" i="25"/>
  <c r="D115" i="25"/>
  <c r="C115" i="25"/>
  <c r="E114" i="25"/>
  <c r="D114" i="25"/>
  <c r="C114" i="25"/>
  <c r="E113" i="25"/>
  <c r="D113" i="25"/>
  <c r="C113" i="25"/>
  <c r="E112" i="25"/>
  <c r="D112" i="25"/>
  <c r="C112" i="25"/>
  <c r="E111" i="25"/>
  <c r="D111" i="25"/>
  <c r="C111" i="25"/>
  <c r="E110" i="25"/>
  <c r="D110" i="25"/>
  <c r="C110" i="25"/>
  <c r="E109" i="25"/>
  <c r="D109" i="25"/>
  <c r="C109" i="25"/>
  <c r="E108" i="25"/>
  <c r="D108" i="25"/>
  <c r="C108" i="25"/>
  <c r="E107" i="25"/>
  <c r="D107" i="25"/>
  <c r="C107" i="25"/>
  <c r="E106" i="25"/>
  <c r="D106" i="25"/>
  <c r="C106" i="25"/>
  <c r="E105" i="25"/>
  <c r="D105" i="25"/>
  <c r="C105" i="25"/>
  <c r="E104" i="25"/>
  <c r="D104" i="25"/>
  <c r="C104" i="25"/>
  <c r="E103" i="25"/>
  <c r="D103" i="25"/>
  <c r="C103" i="25"/>
  <c r="E102" i="25"/>
  <c r="D102" i="25"/>
  <c r="C102" i="25"/>
  <c r="E101" i="25"/>
  <c r="D101" i="25"/>
  <c r="C101" i="25"/>
  <c r="G94" i="25"/>
  <c r="O88" i="25" s="1"/>
  <c r="E94" i="25"/>
  <c r="D94" i="25"/>
  <c r="C94" i="25"/>
  <c r="G93" i="25"/>
  <c r="O87" i="25" s="1"/>
  <c r="E93" i="25"/>
  <c r="D93" i="25"/>
  <c r="C93" i="25"/>
  <c r="G92" i="25"/>
  <c r="E92" i="25"/>
  <c r="M86" i="25" s="1"/>
  <c r="D92" i="25"/>
  <c r="C92" i="25"/>
  <c r="K86" i="25" s="1"/>
  <c r="L88" i="25"/>
  <c r="G47" i="25"/>
  <c r="E47" i="25"/>
  <c r="D47" i="25"/>
  <c r="C47" i="25"/>
  <c r="G46" i="25"/>
  <c r="E46" i="25"/>
  <c r="D46" i="25"/>
  <c r="C46" i="25"/>
  <c r="G45" i="25"/>
  <c r="G139" i="25" s="1"/>
  <c r="E45" i="25"/>
  <c r="M18" i="25" s="1"/>
  <c r="D45" i="25"/>
  <c r="L21" i="25" s="1"/>
  <c r="C45" i="25"/>
  <c r="K42" i="25" s="1"/>
  <c r="C102" i="24"/>
  <c r="D102" i="24"/>
  <c r="E102" i="24"/>
  <c r="G102" i="24"/>
  <c r="C103" i="24"/>
  <c r="D103" i="24"/>
  <c r="E103" i="24"/>
  <c r="G103" i="24"/>
  <c r="C104" i="24"/>
  <c r="D104" i="24"/>
  <c r="E104" i="24"/>
  <c r="G104" i="24"/>
  <c r="C105" i="24"/>
  <c r="D105" i="24"/>
  <c r="E105" i="24"/>
  <c r="G105" i="24"/>
  <c r="C106" i="24"/>
  <c r="D106" i="24"/>
  <c r="E106" i="24"/>
  <c r="G106" i="24"/>
  <c r="C107" i="24"/>
  <c r="D107" i="24"/>
  <c r="E107" i="24"/>
  <c r="G107" i="24"/>
  <c r="C108" i="24"/>
  <c r="D108" i="24"/>
  <c r="E108" i="24"/>
  <c r="G108" i="24"/>
  <c r="C109" i="24"/>
  <c r="D109" i="24"/>
  <c r="E109" i="24"/>
  <c r="G109" i="24"/>
  <c r="C110" i="24"/>
  <c r="D110" i="24"/>
  <c r="E110" i="24"/>
  <c r="G110" i="24"/>
  <c r="C111" i="24"/>
  <c r="D111" i="24"/>
  <c r="E111" i="24"/>
  <c r="G111" i="24"/>
  <c r="C112" i="24"/>
  <c r="D112" i="24"/>
  <c r="E112" i="24"/>
  <c r="G112" i="24"/>
  <c r="C113" i="24"/>
  <c r="D113" i="24"/>
  <c r="E113" i="24"/>
  <c r="G113" i="24"/>
  <c r="C114" i="24"/>
  <c r="D114" i="24"/>
  <c r="E114" i="24"/>
  <c r="G114" i="24"/>
  <c r="C115" i="24"/>
  <c r="D115" i="24"/>
  <c r="E115" i="24"/>
  <c r="G115" i="24"/>
  <c r="C116" i="24"/>
  <c r="D116" i="24"/>
  <c r="E116" i="24"/>
  <c r="G116" i="24"/>
  <c r="C117" i="24"/>
  <c r="D117" i="24"/>
  <c r="E117" i="24"/>
  <c r="G117" i="24"/>
  <c r="C118" i="24"/>
  <c r="D118" i="24"/>
  <c r="E118" i="24"/>
  <c r="G118" i="24"/>
  <c r="C119" i="24"/>
  <c r="D119" i="24"/>
  <c r="E119" i="24"/>
  <c r="G119" i="24"/>
  <c r="C120" i="24"/>
  <c r="D120" i="24"/>
  <c r="E120" i="24"/>
  <c r="G120" i="24"/>
  <c r="C121" i="24"/>
  <c r="D121" i="24"/>
  <c r="E121" i="24"/>
  <c r="G121" i="24"/>
  <c r="C122" i="24"/>
  <c r="D122" i="24"/>
  <c r="E122" i="24"/>
  <c r="G122" i="24"/>
  <c r="C123" i="24"/>
  <c r="D123" i="24"/>
  <c r="E123" i="24"/>
  <c r="G123" i="24"/>
  <c r="C124" i="24"/>
  <c r="D124" i="24"/>
  <c r="E124" i="24"/>
  <c r="G124" i="24"/>
  <c r="C125" i="24"/>
  <c r="D125" i="24"/>
  <c r="E125" i="24"/>
  <c r="G125" i="24"/>
  <c r="C126" i="24"/>
  <c r="D126" i="24"/>
  <c r="E126" i="24"/>
  <c r="G126" i="24"/>
  <c r="C127" i="24"/>
  <c r="D127" i="24"/>
  <c r="E127" i="24"/>
  <c r="G127" i="24"/>
  <c r="C128" i="24"/>
  <c r="D128" i="24"/>
  <c r="E128" i="24"/>
  <c r="G128" i="24"/>
  <c r="C129" i="24"/>
  <c r="D129" i="24"/>
  <c r="E129" i="24"/>
  <c r="G129" i="24"/>
  <c r="C130" i="24"/>
  <c r="D130" i="24"/>
  <c r="E130" i="24"/>
  <c r="G130" i="24"/>
  <c r="C131" i="24"/>
  <c r="D131" i="24"/>
  <c r="E131" i="24"/>
  <c r="G131" i="24"/>
  <c r="C132" i="24"/>
  <c r="D132" i="24"/>
  <c r="E132" i="24"/>
  <c r="G132" i="24"/>
  <c r="C133" i="24"/>
  <c r="D133" i="24"/>
  <c r="E133" i="24"/>
  <c r="G133" i="24"/>
  <c r="C134" i="24"/>
  <c r="D134" i="24"/>
  <c r="E134" i="24"/>
  <c r="G134" i="24"/>
  <c r="C135" i="24"/>
  <c r="D135" i="24"/>
  <c r="E135" i="24"/>
  <c r="G135" i="24"/>
  <c r="C136" i="24"/>
  <c r="D136" i="24"/>
  <c r="E136" i="24"/>
  <c r="G136" i="24"/>
  <c r="C137" i="24"/>
  <c r="D137" i="24"/>
  <c r="E137" i="24"/>
  <c r="G137" i="24"/>
  <c r="C138" i="24"/>
  <c r="D138" i="24"/>
  <c r="E138" i="24"/>
  <c r="G138" i="24"/>
  <c r="D101" i="24"/>
  <c r="E101" i="24"/>
  <c r="G101" i="24"/>
  <c r="C101" i="24"/>
  <c r="G141" i="25" l="1"/>
  <c r="G140" i="25"/>
  <c r="M71" i="25"/>
  <c r="M74" i="25"/>
  <c r="K7" i="25"/>
  <c r="M80" i="25"/>
  <c r="K13" i="25"/>
  <c r="K74" i="25"/>
  <c r="M89" i="25"/>
  <c r="M7" i="25"/>
  <c r="M57" i="25"/>
  <c r="K80" i="25"/>
  <c r="K54" i="25"/>
  <c r="K60" i="25"/>
  <c r="M63" i="25"/>
  <c r="M83" i="25"/>
  <c r="K68" i="25"/>
  <c r="O10" i="26"/>
  <c r="M68" i="25"/>
  <c r="O95" i="12"/>
  <c r="O65" i="26"/>
  <c r="O7" i="25"/>
  <c r="O18" i="25"/>
  <c r="O36" i="25"/>
  <c r="O10" i="25"/>
  <c r="O16" i="25"/>
  <c r="O21" i="25"/>
  <c r="O27" i="25"/>
  <c r="O33" i="25"/>
  <c r="O39" i="25"/>
  <c r="O13" i="25"/>
  <c r="O24" i="25"/>
  <c r="O30" i="25"/>
  <c r="O42" i="25"/>
  <c r="O57" i="25"/>
  <c r="O63" i="25"/>
  <c r="O68" i="25"/>
  <c r="O74" i="25"/>
  <c r="O86" i="25"/>
  <c r="O54" i="25"/>
  <c r="O60" i="25"/>
  <c r="O65" i="25"/>
  <c r="O71" i="25"/>
  <c r="O77" i="25"/>
  <c r="O83" i="25"/>
  <c r="O89" i="25"/>
  <c r="O80" i="25"/>
  <c r="M80" i="26"/>
  <c r="M30" i="26"/>
  <c r="M42" i="26"/>
  <c r="M54" i="25"/>
  <c r="M60" i="25"/>
  <c r="M65" i="25"/>
  <c r="M77" i="25"/>
  <c r="O96" i="12"/>
  <c r="O46" i="12"/>
  <c r="O94" i="12"/>
  <c r="O48" i="12"/>
  <c r="O68" i="26"/>
  <c r="L68" i="26"/>
  <c r="M33" i="26"/>
  <c r="O80" i="26"/>
  <c r="K39" i="25"/>
  <c r="L7" i="25"/>
  <c r="L87" i="25"/>
  <c r="K97" i="25"/>
  <c r="S50" i="25"/>
  <c r="K54" i="26"/>
  <c r="K68" i="26"/>
  <c r="M68" i="26"/>
  <c r="K71" i="26"/>
  <c r="K7" i="26"/>
  <c r="M21" i="26"/>
  <c r="L60" i="26"/>
  <c r="L80" i="26"/>
  <c r="O7" i="26"/>
  <c r="K10" i="26"/>
  <c r="O21" i="26"/>
  <c r="O24" i="26"/>
  <c r="O33" i="26"/>
  <c r="O77" i="26"/>
  <c r="K80" i="26"/>
  <c r="M7" i="26"/>
  <c r="M16" i="26"/>
  <c r="M18" i="26"/>
  <c r="K21" i="26"/>
  <c r="K24" i="26"/>
  <c r="K33" i="26"/>
  <c r="L47" i="26"/>
  <c r="L39" i="26"/>
  <c r="L21" i="26"/>
  <c r="L13" i="26"/>
  <c r="K89" i="26"/>
  <c r="K77" i="26"/>
  <c r="K65" i="26"/>
  <c r="K57" i="26"/>
  <c r="M89" i="26"/>
  <c r="M86" i="26"/>
  <c r="M83" i="26"/>
  <c r="M77" i="26"/>
  <c r="M74" i="26"/>
  <c r="M71" i="26"/>
  <c r="M65" i="26"/>
  <c r="M63" i="26"/>
  <c r="M57" i="26"/>
  <c r="M54" i="26"/>
  <c r="O86" i="26"/>
  <c r="O74" i="26"/>
  <c r="O54" i="26"/>
  <c r="O83" i="26"/>
  <c r="O71" i="26"/>
  <c r="O63" i="26"/>
  <c r="K94" i="26"/>
  <c r="K36" i="25"/>
  <c r="K27" i="25"/>
  <c r="K16" i="25"/>
  <c r="M42" i="25"/>
  <c r="M36" i="25"/>
  <c r="M33" i="25"/>
  <c r="M30" i="25"/>
  <c r="M24" i="25"/>
  <c r="M10" i="25"/>
  <c r="L80" i="25"/>
  <c r="L68" i="25"/>
  <c r="L60" i="25"/>
  <c r="L86" i="25"/>
  <c r="K87" i="25"/>
  <c r="M87" i="25"/>
  <c r="O93" i="25"/>
  <c r="O57" i="26"/>
  <c r="K60" i="26"/>
  <c r="M60" i="26"/>
  <c r="O60" i="26"/>
  <c r="K63" i="26"/>
  <c r="K74" i="26"/>
  <c r="K86" i="26"/>
  <c r="M94" i="25"/>
  <c r="L54" i="25"/>
  <c r="L74" i="25"/>
  <c r="O93" i="26"/>
  <c r="O94" i="26"/>
  <c r="L54" i="26"/>
  <c r="L74" i="26"/>
  <c r="K93" i="26"/>
  <c r="M94" i="26"/>
  <c r="L7" i="26"/>
  <c r="L27" i="26"/>
  <c r="L33" i="26"/>
  <c r="M93" i="26"/>
  <c r="C139" i="26"/>
  <c r="K42" i="26"/>
  <c r="K39" i="26"/>
  <c r="K30" i="26"/>
  <c r="K27" i="26"/>
  <c r="K18" i="26"/>
  <c r="K16" i="26"/>
  <c r="K13" i="26"/>
  <c r="E139" i="26"/>
  <c r="M39" i="26"/>
  <c r="M36" i="26"/>
  <c r="M27" i="26"/>
  <c r="M24" i="26"/>
  <c r="M13" i="26"/>
  <c r="M10" i="26"/>
  <c r="G139" i="26"/>
  <c r="O42" i="26"/>
  <c r="O39" i="26"/>
  <c r="O30" i="26"/>
  <c r="O27" i="26"/>
  <c r="O18" i="26"/>
  <c r="O16" i="26"/>
  <c r="O13" i="26"/>
  <c r="L46" i="26"/>
  <c r="K46" i="26"/>
  <c r="K47" i="26"/>
  <c r="M47" i="26"/>
  <c r="O47" i="26"/>
  <c r="C140" i="26"/>
  <c r="E140" i="26"/>
  <c r="G140" i="26"/>
  <c r="D139" i="26"/>
  <c r="D141" i="26"/>
  <c r="L94" i="26"/>
  <c r="E141" i="26"/>
  <c r="L10" i="26"/>
  <c r="L16" i="26"/>
  <c r="L18" i="26"/>
  <c r="L24" i="26"/>
  <c r="L30" i="26"/>
  <c r="L36" i="26"/>
  <c r="L42" i="26"/>
  <c r="M46" i="26"/>
  <c r="O46" i="26"/>
  <c r="L57" i="26"/>
  <c r="L63" i="26"/>
  <c r="L65" i="26"/>
  <c r="L71" i="26"/>
  <c r="L77" i="26"/>
  <c r="L83" i="26"/>
  <c r="L89" i="26"/>
  <c r="L93" i="26"/>
  <c r="D140" i="26"/>
  <c r="C141" i="26"/>
  <c r="G141" i="26"/>
  <c r="K10" i="25"/>
  <c r="M13" i="25"/>
  <c r="M16" i="25"/>
  <c r="K18" i="25"/>
  <c r="K21" i="25"/>
  <c r="M21" i="25"/>
  <c r="K24" i="25"/>
  <c r="M27" i="25"/>
  <c r="K30" i="25"/>
  <c r="K33" i="25"/>
  <c r="M39" i="25"/>
  <c r="E139" i="25"/>
  <c r="C140" i="25"/>
  <c r="E140" i="25"/>
  <c r="K94" i="25"/>
  <c r="O94" i="25"/>
  <c r="K88" i="25"/>
  <c r="M88" i="25"/>
  <c r="K89" i="25"/>
  <c r="K83" i="25"/>
  <c r="K77" i="25"/>
  <c r="K71" i="25"/>
  <c r="K65" i="25"/>
  <c r="K63" i="25"/>
  <c r="K57" i="25"/>
  <c r="K93" i="25"/>
  <c r="C139" i="25"/>
  <c r="M93" i="25"/>
  <c r="L47" i="25"/>
  <c r="L39" i="25"/>
  <c r="L33" i="25"/>
  <c r="L27" i="25"/>
  <c r="L13" i="25"/>
  <c r="K46" i="25"/>
  <c r="L46" i="25"/>
  <c r="K47" i="25"/>
  <c r="M47" i="25"/>
  <c r="O47" i="25"/>
  <c r="D139" i="25"/>
  <c r="D141" i="25"/>
  <c r="L94" i="25"/>
  <c r="E141" i="25"/>
  <c r="L10" i="25"/>
  <c r="L16" i="25"/>
  <c r="L18" i="25"/>
  <c r="L24" i="25"/>
  <c r="L30" i="25"/>
  <c r="L36" i="25"/>
  <c r="L42" i="25"/>
  <c r="M46" i="25"/>
  <c r="O46" i="25"/>
  <c r="L57" i="25"/>
  <c r="L63" i="25"/>
  <c r="L65" i="25"/>
  <c r="L71" i="25"/>
  <c r="L77" i="25"/>
  <c r="L83" i="25"/>
  <c r="L89" i="25"/>
  <c r="L93" i="25"/>
  <c r="D140" i="25"/>
  <c r="C141" i="25"/>
  <c r="G93" i="24"/>
  <c r="O93" i="24" s="1"/>
  <c r="G94" i="24"/>
  <c r="O94" i="24" s="1"/>
  <c r="G47" i="24"/>
  <c r="O47" i="24" s="1"/>
  <c r="M92" i="25" l="1"/>
  <c r="O45" i="25"/>
  <c r="O92" i="26"/>
  <c r="K92" i="26"/>
  <c r="O45" i="26"/>
  <c r="K45" i="26"/>
  <c r="M92" i="26"/>
  <c r="O92" i="25"/>
  <c r="K45" i="25"/>
  <c r="M45" i="25"/>
  <c r="G141" i="24"/>
  <c r="G140" i="24"/>
  <c r="G139" i="24"/>
  <c r="L92" i="26"/>
  <c r="L45" i="26"/>
  <c r="M45" i="26"/>
  <c r="K92" i="25"/>
  <c r="L92" i="25"/>
  <c r="L45" i="25"/>
  <c r="E94" i="24"/>
  <c r="D94" i="24"/>
  <c r="C94" i="24"/>
  <c r="E47" i="24"/>
  <c r="D47" i="24"/>
  <c r="C47" i="24"/>
  <c r="E93" i="24"/>
  <c r="D93" i="24"/>
  <c r="C93" i="24"/>
  <c r="D46" i="24"/>
  <c r="C46" i="24"/>
  <c r="E92" i="24"/>
  <c r="D92" i="24"/>
  <c r="C92" i="24"/>
  <c r="D45" i="24"/>
  <c r="C45" i="24"/>
  <c r="K42" i="24" s="1"/>
  <c r="M39" i="24"/>
  <c r="M27" i="24"/>
  <c r="M16" i="24"/>
  <c r="K16" i="24"/>
  <c r="M13" i="24"/>
  <c r="G71" i="23"/>
  <c r="E71" i="23"/>
  <c r="D71" i="23"/>
  <c r="C71" i="23"/>
  <c r="G70" i="23"/>
  <c r="E70" i="23"/>
  <c r="D70" i="23"/>
  <c r="C70" i="23"/>
  <c r="G68" i="23"/>
  <c r="E68" i="23"/>
  <c r="D68" i="23"/>
  <c r="C68" i="23"/>
  <c r="G67" i="23"/>
  <c r="E67" i="23"/>
  <c r="D67" i="23"/>
  <c r="C67" i="23"/>
  <c r="G66" i="23"/>
  <c r="E66" i="23"/>
  <c r="D66" i="23"/>
  <c r="C66" i="23"/>
  <c r="G65" i="23"/>
  <c r="E65" i="23"/>
  <c r="D65" i="23"/>
  <c r="C65" i="23"/>
  <c r="G64" i="23"/>
  <c r="E64" i="23"/>
  <c r="D64" i="23"/>
  <c r="C64" i="23"/>
  <c r="G63" i="23"/>
  <c r="E63" i="23"/>
  <c r="D63" i="23"/>
  <c r="C63" i="23"/>
  <c r="G62" i="23"/>
  <c r="E62" i="23"/>
  <c r="D62" i="23"/>
  <c r="C62" i="23"/>
  <c r="G61" i="23"/>
  <c r="E61" i="23"/>
  <c r="D61" i="23"/>
  <c r="C61" i="23"/>
  <c r="G60" i="23"/>
  <c r="E60" i="23"/>
  <c r="D60" i="23"/>
  <c r="C60" i="23"/>
  <c r="G59" i="23"/>
  <c r="E59" i="23"/>
  <c r="D59" i="23"/>
  <c r="C59" i="23"/>
  <c r="G58" i="23"/>
  <c r="E58" i="23"/>
  <c r="D58" i="23"/>
  <c r="C58" i="23"/>
  <c r="G57" i="23"/>
  <c r="E57" i="23"/>
  <c r="D57" i="23"/>
  <c r="C57" i="23"/>
  <c r="G56" i="23"/>
  <c r="E56" i="23"/>
  <c r="D56" i="23"/>
  <c r="C56" i="23"/>
  <c r="G45" i="23"/>
  <c r="E45" i="23"/>
  <c r="D45" i="23"/>
  <c r="C45" i="23"/>
  <c r="G31" i="23"/>
  <c r="E31" i="23"/>
  <c r="D31" i="23"/>
  <c r="C31" i="23"/>
  <c r="G21" i="23"/>
  <c r="E21" i="23"/>
  <c r="D21" i="23"/>
  <c r="C21" i="23"/>
  <c r="G7" i="23"/>
  <c r="E7" i="23"/>
  <c r="D7" i="23"/>
  <c r="C7" i="23"/>
  <c r="G71" i="22"/>
  <c r="E71" i="22"/>
  <c r="D71" i="22"/>
  <c r="C71" i="22"/>
  <c r="G70" i="22"/>
  <c r="E70" i="22"/>
  <c r="D70" i="22"/>
  <c r="C70" i="22"/>
  <c r="G68" i="22"/>
  <c r="E68" i="22"/>
  <c r="D68" i="22"/>
  <c r="C68" i="22"/>
  <c r="G67" i="22"/>
  <c r="E67" i="22"/>
  <c r="D67" i="22"/>
  <c r="C67" i="22"/>
  <c r="G66" i="22"/>
  <c r="E66" i="22"/>
  <c r="D66" i="22"/>
  <c r="C66" i="22"/>
  <c r="G65" i="22"/>
  <c r="E65" i="22"/>
  <c r="D65" i="22"/>
  <c r="C65" i="22"/>
  <c r="G64" i="22"/>
  <c r="E64" i="22"/>
  <c r="D64" i="22"/>
  <c r="C64" i="22"/>
  <c r="G63" i="22"/>
  <c r="E63" i="22"/>
  <c r="D63" i="22"/>
  <c r="C63" i="22"/>
  <c r="G62" i="22"/>
  <c r="E62" i="22"/>
  <c r="D62" i="22"/>
  <c r="C62" i="22"/>
  <c r="G61" i="22"/>
  <c r="E61" i="22"/>
  <c r="D61" i="22"/>
  <c r="C61" i="22"/>
  <c r="G60" i="22"/>
  <c r="E60" i="22"/>
  <c r="D60" i="22"/>
  <c r="C60" i="22"/>
  <c r="G59" i="22"/>
  <c r="E59" i="22"/>
  <c r="D59" i="22"/>
  <c r="C59" i="22"/>
  <c r="G58" i="22"/>
  <c r="E58" i="22"/>
  <c r="D58" i="22"/>
  <c r="C58" i="22"/>
  <c r="G57" i="22"/>
  <c r="E57" i="22"/>
  <c r="D57" i="22"/>
  <c r="C57" i="22"/>
  <c r="G56" i="22"/>
  <c r="E56" i="22"/>
  <c r="D56" i="22"/>
  <c r="C56" i="22"/>
  <c r="E45" i="22"/>
  <c r="D45" i="22"/>
  <c r="C45" i="22"/>
  <c r="G31" i="22"/>
  <c r="E31" i="22"/>
  <c r="D31" i="22"/>
  <c r="C31" i="22"/>
  <c r="G21" i="22"/>
  <c r="E21" i="22"/>
  <c r="D21" i="22"/>
  <c r="C21" i="22"/>
  <c r="G7" i="22"/>
  <c r="E7" i="22"/>
  <c r="D7" i="22"/>
  <c r="C7" i="22"/>
  <c r="C56" i="21"/>
  <c r="D56" i="21"/>
  <c r="E56" i="21"/>
  <c r="G56" i="21"/>
  <c r="C57" i="21"/>
  <c r="D57" i="21"/>
  <c r="E57" i="21"/>
  <c r="G57" i="21"/>
  <c r="C58" i="21"/>
  <c r="D58" i="21"/>
  <c r="E58" i="21"/>
  <c r="G58" i="21"/>
  <c r="C59" i="21"/>
  <c r="D59" i="21"/>
  <c r="E59" i="21"/>
  <c r="G59" i="21"/>
  <c r="C60" i="21"/>
  <c r="D60" i="21"/>
  <c r="E60" i="21"/>
  <c r="G60" i="21"/>
  <c r="C61" i="21"/>
  <c r="D61" i="21"/>
  <c r="E61" i="21"/>
  <c r="G61" i="21"/>
  <c r="C62" i="21"/>
  <c r="D62" i="21"/>
  <c r="E62" i="21"/>
  <c r="G62" i="21"/>
  <c r="C63" i="21"/>
  <c r="D63" i="21"/>
  <c r="E63" i="21"/>
  <c r="G63" i="21"/>
  <c r="C64" i="21"/>
  <c r="D64" i="21"/>
  <c r="E64" i="21"/>
  <c r="G64" i="21"/>
  <c r="C65" i="21"/>
  <c r="D65" i="21"/>
  <c r="E65" i="21"/>
  <c r="G65" i="21"/>
  <c r="C66" i="21"/>
  <c r="D66" i="21"/>
  <c r="E66" i="21"/>
  <c r="G66" i="21"/>
  <c r="C67" i="21"/>
  <c r="D67" i="21"/>
  <c r="E67" i="21"/>
  <c r="G67" i="21"/>
  <c r="C68" i="21"/>
  <c r="D68" i="21"/>
  <c r="E68" i="21"/>
  <c r="G68" i="21"/>
  <c r="C70" i="21"/>
  <c r="D70" i="21"/>
  <c r="E70" i="21"/>
  <c r="G70" i="21"/>
  <c r="C71" i="21"/>
  <c r="D71" i="21"/>
  <c r="E71" i="21"/>
  <c r="G71" i="21"/>
  <c r="G12" i="16"/>
  <c r="E45" i="21"/>
  <c r="D45" i="21"/>
  <c r="C45" i="21"/>
  <c r="G31" i="21"/>
  <c r="G48" i="21" s="1"/>
  <c r="O45" i="21" s="1"/>
  <c r="E31" i="21"/>
  <c r="D31" i="21"/>
  <c r="C31" i="21"/>
  <c r="E7" i="21"/>
  <c r="D7" i="21"/>
  <c r="C7" i="21"/>
  <c r="G21" i="21"/>
  <c r="E21" i="21"/>
  <c r="D21" i="21"/>
  <c r="C21" i="21"/>
  <c r="F18" i="20"/>
  <c r="F9" i="20"/>
  <c r="D9" i="20"/>
  <c r="L7" i="20" s="1"/>
  <c r="C9" i="20"/>
  <c r="K8" i="20" s="1"/>
  <c r="B9" i="20"/>
  <c r="J7" i="20" s="1"/>
  <c r="A23" i="20"/>
  <c r="A14" i="20"/>
  <c r="D26" i="20"/>
  <c r="C26" i="20"/>
  <c r="B26" i="20"/>
  <c r="D25" i="20"/>
  <c r="C25" i="20"/>
  <c r="B25" i="20"/>
  <c r="D18" i="20"/>
  <c r="C18" i="20"/>
  <c r="B18" i="20"/>
  <c r="J17" i="20" s="1"/>
  <c r="K7" i="24" l="1"/>
  <c r="L47" i="24"/>
  <c r="N16" i="20"/>
  <c r="N17" i="20"/>
  <c r="N8" i="20"/>
  <c r="N7" i="20"/>
  <c r="F27" i="20"/>
  <c r="L10" i="24"/>
  <c r="L21" i="24"/>
  <c r="C27" i="20"/>
  <c r="L8" i="20"/>
  <c r="L9" i="20" s="1"/>
  <c r="J8" i="20"/>
  <c r="J9" i="20" s="1"/>
  <c r="M23" i="21"/>
  <c r="M22" i="21"/>
  <c r="M37" i="21"/>
  <c r="M40" i="21"/>
  <c r="M32" i="21"/>
  <c r="M35" i="21"/>
  <c r="M43" i="21"/>
  <c r="M33" i="21"/>
  <c r="M34" i="21"/>
  <c r="M38" i="21"/>
  <c r="M44" i="21"/>
  <c r="M41" i="21"/>
  <c r="M39" i="21"/>
  <c r="M42" i="21"/>
  <c r="M36" i="21"/>
  <c r="M22" i="22"/>
  <c r="M23" i="22"/>
  <c r="M46" i="22"/>
  <c r="M47" i="22"/>
  <c r="L23" i="21"/>
  <c r="L22" i="21"/>
  <c r="O23" i="21"/>
  <c r="O22" i="21"/>
  <c r="C55" i="21"/>
  <c r="K14" i="21"/>
  <c r="K10" i="21"/>
  <c r="K18" i="21"/>
  <c r="K13" i="21"/>
  <c r="K9" i="21"/>
  <c r="K17" i="21"/>
  <c r="K19" i="21"/>
  <c r="K12" i="21"/>
  <c r="K20" i="21"/>
  <c r="K16" i="21"/>
  <c r="K15" i="21"/>
  <c r="K8" i="21"/>
  <c r="K11" i="21"/>
  <c r="C48" i="21"/>
  <c r="K47" i="21"/>
  <c r="K46" i="21"/>
  <c r="K10" i="22"/>
  <c r="K18" i="22"/>
  <c r="K13" i="22"/>
  <c r="K15" i="22"/>
  <c r="K16" i="22"/>
  <c r="K12" i="22"/>
  <c r="K11" i="22"/>
  <c r="K19" i="22"/>
  <c r="K8" i="22"/>
  <c r="K14" i="22"/>
  <c r="K20" i="22"/>
  <c r="K9" i="22"/>
  <c r="K17" i="22"/>
  <c r="K33" i="22"/>
  <c r="K41" i="22"/>
  <c r="K36" i="22"/>
  <c r="K44" i="22"/>
  <c r="K38" i="22"/>
  <c r="K39" i="22"/>
  <c r="K34" i="22"/>
  <c r="K42" i="22"/>
  <c r="K37" i="22"/>
  <c r="K35" i="22"/>
  <c r="K43" i="22"/>
  <c r="K40" i="22"/>
  <c r="K32" i="22"/>
  <c r="K10" i="24"/>
  <c r="L46" i="22"/>
  <c r="L47" i="22"/>
  <c r="L47" i="21"/>
  <c r="L46" i="21"/>
  <c r="D24" i="22"/>
  <c r="L15" i="22"/>
  <c r="L10" i="22"/>
  <c r="L18" i="22"/>
  <c r="L17" i="22"/>
  <c r="L13" i="22"/>
  <c r="L8" i="22"/>
  <c r="L12" i="22"/>
  <c r="L16" i="22"/>
  <c r="L9" i="22"/>
  <c r="L11" i="22"/>
  <c r="L19" i="22"/>
  <c r="L20" i="22"/>
  <c r="L14" i="22"/>
  <c r="L38" i="22"/>
  <c r="L35" i="22"/>
  <c r="L33" i="22"/>
  <c r="L41" i="22"/>
  <c r="L36" i="22"/>
  <c r="L44" i="22"/>
  <c r="L39" i="22"/>
  <c r="L40" i="22"/>
  <c r="L34" i="22"/>
  <c r="L42" i="22"/>
  <c r="L43" i="22"/>
  <c r="L37" i="22"/>
  <c r="L32" i="22"/>
  <c r="L40" i="21"/>
  <c r="L36" i="21"/>
  <c r="L37" i="21"/>
  <c r="L35" i="21"/>
  <c r="L43" i="21"/>
  <c r="L38" i="21"/>
  <c r="L33" i="21"/>
  <c r="L41" i="21"/>
  <c r="L44" i="21"/>
  <c r="L42" i="21"/>
  <c r="L32" i="21"/>
  <c r="L39" i="21"/>
  <c r="L34" i="21"/>
  <c r="L11" i="21"/>
  <c r="L19" i="21"/>
  <c r="L14" i="21"/>
  <c r="L10" i="21"/>
  <c r="L9" i="21"/>
  <c r="L17" i="21"/>
  <c r="L16" i="21"/>
  <c r="L12" i="21"/>
  <c r="L20" i="21"/>
  <c r="L8" i="21"/>
  <c r="L15" i="21"/>
  <c r="L18" i="21"/>
  <c r="L13" i="21"/>
  <c r="M16" i="21"/>
  <c r="M19" i="21"/>
  <c r="M18" i="21"/>
  <c r="M13" i="21"/>
  <c r="M11" i="21"/>
  <c r="M12" i="21"/>
  <c r="M14" i="21"/>
  <c r="M8" i="21"/>
  <c r="M9" i="21"/>
  <c r="M17" i="21"/>
  <c r="M20" i="21"/>
  <c r="M10" i="21"/>
  <c r="M15" i="21"/>
  <c r="M46" i="21"/>
  <c r="M47" i="21"/>
  <c r="M12" i="22"/>
  <c r="M20" i="22"/>
  <c r="M9" i="22"/>
  <c r="M15" i="22"/>
  <c r="M8" i="22"/>
  <c r="M10" i="22"/>
  <c r="M18" i="22"/>
  <c r="M13" i="22"/>
  <c r="M17" i="22"/>
  <c r="M16" i="22"/>
  <c r="M14" i="22"/>
  <c r="M11" i="22"/>
  <c r="M19" i="22"/>
  <c r="M35" i="22"/>
  <c r="M43" i="22"/>
  <c r="M38" i="22"/>
  <c r="M33" i="22"/>
  <c r="M41" i="22"/>
  <c r="M37" i="22"/>
  <c r="M40" i="22"/>
  <c r="M36" i="22"/>
  <c r="M44" i="22"/>
  <c r="M39" i="22"/>
  <c r="M32" i="22"/>
  <c r="M34" i="22"/>
  <c r="M42" i="22"/>
  <c r="K13" i="24"/>
  <c r="O9" i="21"/>
  <c r="O17" i="21"/>
  <c r="O12" i="21"/>
  <c r="O20" i="21"/>
  <c r="O15" i="21"/>
  <c r="O10" i="21"/>
  <c r="O18" i="21"/>
  <c r="O14" i="21"/>
  <c r="O13" i="21"/>
  <c r="O16" i="21"/>
  <c r="O11" i="21"/>
  <c r="O19" i="21"/>
  <c r="O8" i="21"/>
  <c r="L23" i="22"/>
  <c r="L22" i="22"/>
  <c r="O39" i="21"/>
  <c r="O34" i="21"/>
  <c r="O42" i="21"/>
  <c r="O37" i="21"/>
  <c r="O44" i="21"/>
  <c r="O40" i="21"/>
  <c r="O35" i="21"/>
  <c r="O43" i="21"/>
  <c r="O32" i="21"/>
  <c r="O38" i="21"/>
  <c r="O36" i="21"/>
  <c r="O33" i="21"/>
  <c r="O41" i="21"/>
  <c r="C24" i="21"/>
  <c r="K21" i="21" s="1"/>
  <c r="K23" i="21"/>
  <c r="K22" i="21"/>
  <c r="K35" i="21"/>
  <c r="K43" i="21"/>
  <c r="K32" i="21"/>
  <c r="K38" i="21"/>
  <c r="K39" i="21"/>
  <c r="K40" i="21"/>
  <c r="K33" i="21"/>
  <c r="K41" i="21"/>
  <c r="K37" i="21"/>
  <c r="K36" i="21"/>
  <c r="K44" i="21"/>
  <c r="K34" i="21"/>
  <c r="K42" i="21"/>
  <c r="K23" i="22"/>
  <c r="K22" i="22"/>
  <c r="K47" i="22"/>
  <c r="K46" i="22"/>
  <c r="C24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8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32" i="23"/>
  <c r="K47" i="23"/>
  <c r="K46" i="23"/>
  <c r="M46" i="23"/>
  <c r="M4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L47" i="23"/>
  <c r="L46" i="23"/>
  <c r="O46" i="23"/>
  <c r="O47" i="23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2" i="22"/>
  <c r="O23" i="22"/>
  <c r="M21" i="24"/>
  <c r="M7" i="24"/>
  <c r="M10" i="24"/>
  <c r="M33" i="24"/>
  <c r="E24" i="23"/>
  <c r="M22" i="23" s="1"/>
  <c r="E48" i="21"/>
  <c r="L13" i="16"/>
  <c r="E24" i="21"/>
  <c r="K13" i="16"/>
  <c r="L17" i="20"/>
  <c r="K21" i="24"/>
  <c r="K27" i="24"/>
  <c r="K33" i="24"/>
  <c r="K39" i="24"/>
  <c r="D24" i="23"/>
  <c r="L23" i="23" s="1"/>
  <c r="G24" i="23"/>
  <c r="O22" i="23" s="1"/>
  <c r="D48" i="21"/>
  <c r="L16" i="20"/>
  <c r="L10" i="16"/>
  <c r="E141" i="24"/>
  <c r="K27" i="16"/>
  <c r="L27" i="16" s="1"/>
  <c r="G69" i="21"/>
  <c r="D69" i="21"/>
  <c r="J16" i="20"/>
  <c r="J18" i="20" s="1"/>
  <c r="K10" i="16"/>
  <c r="D55" i="21"/>
  <c r="E55" i="21"/>
  <c r="K42" i="16"/>
  <c r="L42" i="16" s="1"/>
  <c r="L16" i="24"/>
  <c r="L24" i="24"/>
  <c r="C140" i="24"/>
  <c r="D141" i="24"/>
  <c r="C141" i="24"/>
  <c r="E69" i="21"/>
  <c r="C69" i="21"/>
  <c r="K12" i="16"/>
  <c r="L12" i="16" s="1"/>
  <c r="G55" i="21"/>
  <c r="K63" i="24"/>
  <c r="C139" i="24"/>
  <c r="E139" i="24"/>
  <c r="E140" i="24"/>
  <c r="D139" i="24"/>
  <c r="D140" i="24"/>
  <c r="M54" i="24"/>
  <c r="M57" i="24"/>
  <c r="M60" i="24"/>
  <c r="M63" i="24"/>
  <c r="M65" i="24"/>
  <c r="M68" i="24"/>
  <c r="M71" i="24"/>
  <c r="M74" i="24"/>
  <c r="M77" i="24"/>
  <c r="M80" i="24"/>
  <c r="M83" i="24"/>
  <c r="M86" i="24"/>
  <c r="M89" i="24"/>
  <c r="M93" i="24"/>
  <c r="M94" i="24"/>
  <c r="L54" i="24"/>
  <c r="L57" i="24"/>
  <c r="L60" i="24"/>
  <c r="L63" i="24"/>
  <c r="L65" i="24"/>
  <c r="L68" i="24"/>
  <c r="L71" i="24"/>
  <c r="L74" i="24"/>
  <c r="L77" i="24"/>
  <c r="L80" i="24"/>
  <c r="L83" i="24"/>
  <c r="L86" i="24"/>
  <c r="L89" i="24"/>
  <c r="L93" i="24"/>
  <c r="L94" i="24"/>
  <c r="L33" i="24"/>
  <c r="L36" i="24"/>
  <c r="L7" i="24"/>
  <c r="L13" i="24"/>
  <c r="L18" i="24"/>
  <c r="L27" i="24"/>
  <c r="L30" i="24"/>
  <c r="L39" i="24"/>
  <c r="L42" i="24"/>
  <c r="K54" i="24"/>
  <c r="K57" i="24"/>
  <c r="K60" i="24"/>
  <c r="K46" i="24"/>
  <c r="M46" i="24"/>
  <c r="K18" i="24"/>
  <c r="M18" i="24"/>
  <c r="K24" i="24"/>
  <c r="M24" i="24"/>
  <c r="K30" i="24"/>
  <c r="M30" i="24"/>
  <c r="K36" i="24"/>
  <c r="M36" i="24"/>
  <c r="M42" i="24"/>
  <c r="L46" i="24"/>
  <c r="K47" i="24"/>
  <c r="M47" i="24"/>
  <c r="K65" i="24"/>
  <c r="K68" i="24"/>
  <c r="K71" i="24"/>
  <c r="K74" i="24"/>
  <c r="K77" i="24"/>
  <c r="K80" i="24"/>
  <c r="K83" i="24"/>
  <c r="K86" i="24"/>
  <c r="K89" i="24"/>
  <c r="K94" i="24"/>
  <c r="K93" i="24"/>
  <c r="K40" i="16"/>
  <c r="L40" i="16" s="1"/>
  <c r="L21" i="23"/>
  <c r="K22" i="23"/>
  <c r="K23" i="23"/>
  <c r="K21" i="23"/>
  <c r="K39" i="16"/>
  <c r="L39" i="16" s="1"/>
  <c r="C55" i="23"/>
  <c r="E55" i="23"/>
  <c r="K7" i="23"/>
  <c r="K24" i="23" s="1"/>
  <c r="D55" i="23"/>
  <c r="D69" i="23"/>
  <c r="K43" i="16"/>
  <c r="L43" i="16" s="1"/>
  <c r="C48" i="23"/>
  <c r="E48" i="23"/>
  <c r="G48" i="23"/>
  <c r="G55" i="23"/>
  <c r="C69" i="23"/>
  <c r="E69" i="23"/>
  <c r="G69" i="23"/>
  <c r="D48" i="23"/>
  <c r="C55" i="22"/>
  <c r="C24" i="22"/>
  <c r="K7" i="22" s="1"/>
  <c r="E55" i="22"/>
  <c r="E24" i="22"/>
  <c r="G55" i="22"/>
  <c r="G24" i="22"/>
  <c r="O7" i="22" s="1"/>
  <c r="M24" i="16" s="1"/>
  <c r="L7" i="22"/>
  <c r="K24" i="16"/>
  <c r="L24" i="16" s="1"/>
  <c r="L21" i="22"/>
  <c r="K25" i="16"/>
  <c r="L25" i="16" s="1"/>
  <c r="C48" i="22"/>
  <c r="K45" i="22" s="1"/>
  <c r="G48" i="22"/>
  <c r="C69" i="22"/>
  <c r="G69" i="22"/>
  <c r="D55" i="22"/>
  <c r="D48" i="22"/>
  <c r="L31" i="22" s="1"/>
  <c r="D69" i="22"/>
  <c r="K28" i="16"/>
  <c r="L28" i="16" s="1"/>
  <c r="E48" i="22"/>
  <c r="E69" i="22"/>
  <c r="D24" i="21"/>
  <c r="G24" i="21"/>
  <c r="M9" i="16" s="1"/>
  <c r="K16" i="20"/>
  <c r="K17" i="20"/>
  <c r="K7" i="20"/>
  <c r="K9" i="20" s="1"/>
  <c r="B27" i="20"/>
  <c r="D27" i="20"/>
  <c r="N9" i="20" l="1"/>
  <c r="N18" i="20"/>
  <c r="E72" i="21"/>
  <c r="M21" i="23"/>
  <c r="M23" i="23"/>
  <c r="M7" i="23"/>
  <c r="M7" i="21"/>
  <c r="K7" i="21"/>
  <c r="K24" i="21" s="1"/>
  <c r="L7" i="23"/>
  <c r="L24" i="23" s="1"/>
  <c r="L22" i="23"/>
  <c r="M21" i="21"/>
  <c r="C72" i="21"/>
  <c r="O21" i="23"/>
  <c r="O23" i="23"/>
  <c r="O21" i="21"/>
  <c r="O7" i="23"/>
  <c r="M39" i="16" s="1"/>
  <c r="O31" i="21"/>
  <c r="O48" i="21" s="1"/>
  <c r="O7" i="21"/>
  <c r="G42" i="16"/>
  <c r="G39" i="16"/>
  <c r="K46" i="16"/>
  <c r="L46" i="16" s="1"/>
  <c r="M21" i="22"/>
  <c r="L18" i="20"/>
  <c r="O21" i="22"/>
  <c r="M25" i="16" s="1"/>
  <c r="K15" i="16"/>
  <c r="L15" i="16" s="1"/>
  <c r="K21" i="22"/>
  <c r="K24" i="22" s="1"/>
  <c r="M7" i="22"/>
  <c r="K16" i="16"/>
  <c r="L16" i="16" s="1"/>
  <c r="K18" i="20"/>
  <c r="K45" i="16"/>
  <c r="L45" i="16" s="1"/>
  <c r="G72" i="21"/>
  <c r="D72" i="21"/>
  <c r="L92" i="24"/>
  <c r="M92" i="24"/>
  <c r="L45" i="24"/>
  <c r="K92" i="24"/>
  <c r="K45" i="24"/>
  <c r="M45" i="24"/>
  <c r="G72" i="23"/>
  <c r="C72" i="23"/>
  <c r="O31" i="23"/>
  <c r="M42" i="16" s="1"/>
  <c r="K31" i="23"/>
  <c r="O45" i="23"/>
  <c r="M43" i="16" s="1"/>
  <c r="K45" i="23"/>
  <c r="D72" i="23"/>
  <c r="L31" i="23"/>
  <c r="E72" i="23"/>
  <c r="L45" i="23"/>
  <c r="M31" i="23"/>
  <c r="M45" i="23"/>
  <c r="L24" i="22"/>
  <c r="E72" i="22"/>
  <c r="M31" i="22"/>
  <c r="D72" i="22"/>
  <c r="L45" i="22"/>
  <c r="L48" i="22" s="1"/>
  <c r="K31" i="16"/>
  <c r="L31" i="16" s="1"/>
  <c r="G72" i="22"/>
  <c r="G27" i="16"/>
  <c r="O31" i="22"/>
  <c r="M27" i="16" s="1"/>
  <c r="O45" i="22"/>
  <c r="M28" i="16" s="1"/>
  <c r="G24" i="16"/>
  <c r="C72" i="22"/>
  <c r="K31" i="22"/>
  <c r="K48" i="22" s="1"/>
  <c r="M45" i="22"/>
  <c r="K30" i="16"/>
  <c r="L30" i="16" s="1"/>
  <c r="L21" i="21"/>
  <c r="L7" i="21"/>
  <c r="L31" i="21"/>
  <c r="L45" i="21"/>
  <c r="M31" i="21"/>
  <c r="M45" i="21"/>
  <c r="M12" i="16"/>
  <c r="K31" i="21"/>
  <c r="K45" i="21"/>
  <c r="D18" i="19"/>
  <c r="L17" i="19" s="1"/>
  <c r="C18" i="19"/>
  <c r="K17" i="19" s="1"/>
  <c r="D26" i="19"/>
  <c r="C26" i="19"/>
  <c r="B26" i="19"/>
  <c r="D25" i="19"/>
  <c r="C25" i="19"/>
  <c r="B25" i="19"/>
  <c r="B18" i="19"/>
  <c r="J17" i="19" s="1"/>
  <c r="N17" i="19"/>
  <c r="N16" i="19"/>
  <c r="N8" i="19"/>
  <c r="L8" i="19"/>
  <c r="J8" i="19"/>
  <c r="K8" i="19"/>
  <c r="K7" i="19"/>
  <c r="M24" i="21" l="1"/>
  <c r="O24" i="22"/>
  <c r="M24" i="23"/>
  <c r="O24" i="23"/>
  <c r="M40" i="16"/>
  <c r="O24" i="21"/>
  <c r="M24" i="22"/>
  <c r="L16" i="19"/>
  <c r="L18" i="19" s="1"/>
  <c r="G15" i="16"/>
  <c r="C27" i="19"/>
  <c r="K16" i="19"/>
  <c r="K18" i="19" s="1"/>
  <c r="N18" i="19"/>
  <c r="G9" i="16"/>
  <c r="L24" i="21"/>
  <c r="M13" i="16"/>
  <c r="M10" i="16"/>
  <c r="G45" i="16"/>
  <c r="L48" i="23"/>
  <c r="K48" i="23"/>
  <c r="M48" i="23"/>
  <c r="O48" i="23"/>
  <c r="O48" i="22"/>
  <c r="G30" i="16"/>
  <c r="M48" i="22"/>
  <c r="L48" i="21"/>
  <c r="M48" i="21"/>
  <c r="K48" i="21"/>
  <c r="J16" i="19"/>
  <c r="J18" i="19" s="1"/>
  <c r="N7" i="19"/>
  <c r="N9" i="19" s="1"/>
  <c r="J7" i="19"/>
  <c r="J9" i="19" s="1"/>
  <c r="L7" i="19"/>
  <c r="K9" i="19"/>
  <c r="B27" i="19"/>
  <c r="D27" i="19"/>
  <c r="L9" i="19" l="1"/>
  <c r="L9" i="16"/>
  <c r="K9" i="16"/>
  <c r="K7" i="12" l="1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L55" i="12" l="1"/>
  <c r="M55" i="12"/>
  <c r="L56" i="12"/>
  <c r="M56" i="12"/>
  <c r="L57" i="12"/>
  <c r="M57" i="12"/>
  <c r="L58" i="12"/>
  <c r="M58" i="12"/>
  <c r="L59" i="12"/>
  <c r="M59" i="12"/>
  <c r="L60" i="12"/>
  <c r="M60" i="12"/>
  <c r="L61" i="12"/>
  <c r="M61" i="12"/>
  <c r="L62" i="12"/>
  <c r="M62" i="12"/>
  <c r="L63" i="12"/>
  <c r="M63" i="12"/>
  <c r="L64" i="12"/>
  <c r="M64" i="12"/>
  <c r="L65" i="12"/>
  <c r="M65" i="12"/>
  <c r="L66" i="12"/>
  <c r="M66" i="12"/>
  <c r="L67" i="12"/>
  <c r="M67" i="12"/>
  <c r="L68" i="12"/>
  <c r="M68" i="12"/>
  <c r="L69" i="12"/>
  <c r="M69" i="12"/>
  <c r="L70" i="12"/>
  <c r="M70" i="12"/>
  <c r="L71" i="12"/>
  <c r="M71" i="12"/>
  <c r="L72" i="12"/>
  <c r="M72" i="12"/>
  <c r="L73" i="12"/>
  <c r="M73" i="12"/>
  <c r="L74" i="12"/>
  <c r="M74" i="12"/>
  <c r="L75" i="12"/>
  <c r="M75" i="12"/>
  <c r="L76" i="12"/>
  <c r="M76" i="12"/>
  <c r="L77" i="12"/>
  <c r="M77" i="12"/>
  <c r="L78" i="12"/>
  <c r="M78" i="12"/>
  <c r="L79" i="12"/>
  <c r="M79" i="12"/>
  <c r="L80" i="12"/>
  <c r="M80" i="12"/>
  <c r="L81" i="12"/>
  <c r="M81" i="12"/>
  <c r="L82" i="12"/>
  <c r="M82" i="12"/>
  <c r="L83" i="12"/>
  <c r="M83" i="12"/>
  <c r="L84" i="12"/>
  <c r="M84" i="12"/>
  <c r="L85" i="12"/>
  <c r="M85" i="12"/>
  <c r="L86" i="12"/>
  <c r="M86" i="12"/>
  <c r="L87" i="12"/>
  <c r="M87" i="12"/>
  <c r="L88" i="12"/>
  <c r="M88" i="12"/>
  <c r="L89" i="12"/>
  <c r="M89" i="12"/>
  <c r="L90" i="12"/>
  <c r="M90" i="12"/>
  <c r="L91" i="12"/>
  <c r="M91" i="12"/>
  <c r="L92" i="12"/>
  <c r="M92" i="12"/>
  <c r="L93" i="12"/>
  <c r="M93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L46" i="12"/>
  <c r="D95" i="12"/>
  <c r="D143" i="12" s="1"/>
  <c r="E95" i="12"/>
  <c r="E143" i="12" s="1"/>
  <c r="D96" i="12"/>
  <c r="D144" i="12" s="1"/>
  <c r="E96" i="12"/>
  <c r="E144" i="12" s="1"/>
  <c r="L48" i="12"/>
  <c r="M94" i="12" l="1"/>
  <c r="L94" i="12"/>
  <c r="M46" i="12"/>
  <c r="M96" i="12"/>
  <c r="M95" i="12"/>
  <c r="M48" i="12"/>
  <c r="L96" i="12"/>
  <c r="L95" i="12"/>
  <c r="C95" i="12"/>
  <c r="C143" i="12" s="1"/>
  <c r="C96" i="12"/>
  <c r="C144" i="12" s="1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48" i="12"/>
  <c r="K46" i="12" l="1"/>
  <c r="K94" i="12"/>
  <c r="K96" i="12"/>
  <c r="K95" i="12"/>
  <c r="D3" i="4" l="1"/>
  <c r="D6" i="4"/>
  <c r="D8" i="4"/>
  <c r="C43" i="5" l="1"/>
  <c r="D43" i="5"/>
  <c r="B43" i="5"/>
  <c r="B3" i="4" l="1"/>
  <c r="C3" i="4"/>
  <c r="B6" i="4"/>
  <c r="C6" i="4"/>
  <c r="B8" i="4"/>
  <c r="C8" i="4"/>
  <c r="D11" i="4" l="1"/>
  <c r="B11" i="4"/>
  <c r="C12" i="4"/>
  <c r="D2" i="4"/>
  <c r="B2" i="4"/>
  <c r="D10" i="4"/>
  <c r="B10" i="4"/>
  <c r="C4" i="4"/>
  <c r="D5" i="4"/>
  <c r="B5" i="4"/>
  <c r="C9" i="4"/>
  <c r="D7" i="4"/>
  <c r="B7" i="4"/>
  <c r="C14" i="4"/>
  <c r="D34" i="4"/>
  <c r="D13" i="4"/>
  <c r="D35" i="4"/>
  <c r="B35" i="4"/>
  <c r="B34" i="4"/>
  <c r="B13" i="4"/>
  <c r="D4" i="4"/>
  <c r="D12" i="4"/>
  <c r="D14" i="4"/>
  <c r="C35" i="4"/>
  <c r="C34" i="4"/>
  <c r="C13" i="4"/>
  <c r="C11" i="4"/>
  <c r="B12" i="4"/>
  <c r="C2" i="4"/>
  <c r="C10" i="4"/>
  <c r="B4" i="4"/>
  <c r="C5" i="4"/>
  <c r="D9" i="4"/>
  <c r="B9" i="4"/>
  <c r="C7" i="4"/>
  <c r="B14" i="4"/>
</calcChain>
</file>

<file path=xl/sharedStrings.xml><?xml version="1.0" encoding="utf-8"?>
<sst xmlns="http://schemas.openxmlformats.org/spreadsheetml/2006/main" count="1251" uniqueCount="106">
  <si>
    <t>Litros</t>
  </si>
  <si>
    <t>Euros</t>
  </si>
  <si>
    <t>TOTAL CERTIFICADO</t>
  </si>
  <si>
    <t>NACIONAL</t>
  </si>
  <si>
    <t>IMPORTADO</t>
  </si>
  <si>
    <t>TOTAL VINHO</t>
  </si>
  <si>
    <t>INCIM</t>
  </si>
  <si>
    <t>ALENTEJO</t>
  </si>
  <si>
    <t>ALGARVE</t>
  </si>
  <si>
    <t>BEIRAS</t>
  </si>
  <si>
    <t>LISBOA</t>
  </si>
  <si>
    <t>MINHO</t>
  </si>
  <si>
    <t>PENINSULA DE SETUBAL</t>
  </si>
  <si>
    <t>TEJO</t>
  </si>
  <si>
    <t>INA + LIDL</t>
  </si>
  <si>
    <t>BEIRA ATLANTICO</t>
  </si>
  <si>
    <t>BEIRA INTERIOR</t>
  </si>
  <si>
    <t>DOURO</t>
  </si>
  <si>
    <t>MESA</t>
  </si>
  <si>
    <t xml:space="preserve">     IMPORTADO</t>
  </si>
  <si>
    <t xml:space="preserve">     NACIONAL</t>
  </si>
  <si>
    <t>TERRAS DE CISTER</t>
  </si>
  <si>
    <t>TERRAS DO DAO</t>
  </si>
  <si>
    <t>TRAS OS MONTES</t>
  </si>
  <si>
    <t>TOTAL VINHOS</t>
  </si>
  <si>
    <t xml:space="preserve">     REGIONAL</t>
  </si>
  <si>
    <t xml:space="preserve">     VQPRD</t>
  </si>
  <si>
    <t>IGP</t>
  </si>
  <si>
    <t>DOP</t>
  </si>
  <si>
    <t>BEIRA ATLÂNTICO</t>
  </si>
  <si>
    <t>TERRAS DO DÃO</t>
  </si>
  <si>
    <t>TOTAL</t>
  </si>
  <si>
    <t>s/Mesa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</si>
  <si>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</si>
  <si>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</si>
  <si>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</si>
  <si>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</si>
  <si>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</si>
  <si>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</si>
  <si>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</si>
  <si>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</si>
  <si>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</si>
  <si>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</si>
  <si>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</si>
  <si>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</si>
  <si>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</si>
  <si>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</si>
  <si>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</si>
  <si>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</si>
  <si>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</si>
  <si>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</si>
  <si>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</si>
  <si>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</si>
  <si>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</si>
  <si>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</si>
  <si>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</si>
  <si>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</si>
  <si>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</si>
  <si>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</si>
  <si>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p.p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</si>
  <si>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</si>
  <si>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</si>
  <si>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</si>
  <si>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</si>
  <si>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</si>
  <si>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</si>
  <si>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</si>
  <si>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</si>
  <si>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</si>
  <si>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</si>
  <si>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</si>
  <si>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</si>
  <si>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</si>
  <si>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EVOLUÇÃO DAS VENDAS NO MERCADO NACIONAL  DE VINHO TRANQUILO CERTIFICADO NA DISTRIBUIÇÃO POR REGIÃO / TIPO DE CERTIFICAÇÃO</t>
  </si>
  <si>
    <t>9. EVOLUÇÃO DAS VENDAS NO MERCADO NACIONAL  DE VINHO TRANQUILO CERTIFICADO NA DISTRIBUIÇÃO POR REGIÃO / TIPO DE CERTIFICAÇÃO</t>
  </si>
  <si>
    <t>EVOLUÇÃO DAS VENDAS NO MERCADO NACIONAL  DE VINHO TRANQUILO CERTIFICADO NA RESTAURAÇÃO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</si>
  <si>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</si>
  <si>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</si>
  <si>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</si>
  <si>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</si>
  <si>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</si>
  <si>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</si>
  <si>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</si>
  <si>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</si>
  <si>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</si>
  <si>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</si>
  <si>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</si>
  <si>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</si>
  <si>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</si>
  <si>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</si>
  <si>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</si>
  <si>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</si>
  <si>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</si>
  <si>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</si>
  <si>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</si>
  <si>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</si>
  <si>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t>janeiro - março</t>
  </si>
  <si>
    <r>
      <t xml:space="preserve">D                       </t>
    </r>
    <r>
      <rPr>
        <b/>
        <sz val="11"/>
        <color theme="0"/>
        <rFont val="Calibri"/>
        <family val="2"/>
      </rPr>
      <t>2021 / 2020</t>
    </r>
  </si>
  <si>
    <r>
      <t xml:space="preserve">D </t>
    </r>
    <r>
      <rPr>
        <b/>
        <sz val="11"/>
        <color theme="0"/>
        <rFont val="Calibri"/>
        <family val="2"/>
      </rPr>
      <t>2021 / 2020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</si>
  <si>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2021/2020</t>
    </r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</si>
  <si>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2021</t>
    </r>
  </si>
  <si>
    <r>
      <t>Janeiro - Setembro 2021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2020</t>
    </r>
  </si>
  <si>
    <t>VENDAS ATÉ SETEMBRO</t>
  </si>
  <si>
    <t>janeiro - setembro</t>
  </si>
  <si>
    <t>VARIAÇÃO (JAN.-SET)</t>
  </si>
  <si>
    <t>janeiro -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</si>
</sst>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</cellStyleXfs>
  <cellXfs count="564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Border="1" applyAlignment="1"/>
    <xf numFmtId="3" fontId="0" fillId="0" borderId="0" xfId="0" applyNumberFormat="1" applyBorder="1"/>
    <xf numFmtId="0" fontId="8" fillId="2" borderId="1" xfId="0" applyFont="1" applyFill="1" applyBorder="1"/>
    <xf numFmtId="0" fontId="0" fillId="0" borderId="2" xfId="0" applyBorder="1"/>
    <xf numFmtId="3" fontId="0" fillId="0" borderId="3" xfId="0" applyNumberFormat="1" applyBorder="1"/>
    <xf numFmtId="3" fontId="8" fillId="2" borderId="4" xfId="0" applyNumberFormat="1" applyFont="1" applyFill="1" applyBorder="1"/>
    <xf numFmtId="3" fontId="8" fillId="2" borderId="5" xfId="0" applyNumberFormat="1" applyFont="1" applyFill="1" applyBorder="1"/>
    <xf numFmtId="0" fontId="9" fillId="3" borderId="6" xfId="0" applyFont="1" applyFill="1" applyBorder="1"/>
    <xf numFmtId="3" fontId="9" fillId="3" borderId="7" xfId="0" applyNumberFormat="1" applyFont="1" applyFill="1" applyBorder="1"/>
    <xf numFmtId="3" fontId="9" fillId="3" borderId="8" xfId="0" applyNumberFormat="1" applyFont="1" applyFill="1" applyBorder="1"/>
    <xf numFmtId="3" fontId="0" fillId="0" borderId="0" xfId="0" applyNumberFormat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Font="1" applyBorder="1"/>
    <xf numFmtId="0" fontId="0" fillId="0" borderId="0" xfId="0" applyFont="1"/>
    <xf numFmtId="0" fontId="8" fillId="2" borderId="2" xfId="0" applyFont="1" applyFill="1" applyBorder="1"/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164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4" fillId="0" borderId="22" xfId="0" applyNumberFormat="1" applyFont="1" applyFill="1" applyBorder="1"/>
    <xf numFmtId="164" fontId="4" fillId="0" borderId="23" xfId="0" applyNumberFormat="1" applyFont="1" applyFill="1" applyBorder="1"/>
    <xf numFmtId="164" fontId="4" fillId="0" borderId="24" xfId="0" applyNumberFormat="1" applyFont="1" applyFill="1" applyBorder="1"/>
    <xf numFmtId="164" fontId="0" fillId="0" borderId="27" xfId="0" applyNumberFormat="1" applyFill="1" applyBorder="1"/>
    <xf numFmtId="164" fontId="4" fillId="0" borderId="23" xfId="0" applyNumberFormat="1" applyFont="1" applyBorder="1"/>
    <xf numFmtId="164" fontId="6" fillId="0" borderId="12" xfId="0" applyNumberFormat="1" applyFont="1" applyFill="1" applyBorder="1" applyAlignment="1">
      <alignment horizontal="center"/>
    </xf>
    <xf numFmtId="0" fontId="0" fillId="0" borderId="16" xfId="0" applyFont="1" applyBorder="1"/>
    <xf numFmtId="0" fontId="0" fillId="0" borderId="19" xfId="0" applyFont="1" applyBorder="1"/>
    <xf numFmtId="3" fontId="4" fillId="0" borderId="0" xfId="0" applyNumberFormat="1" applyFont="1" applyBorder="1"/>
    <xf numFmtId="3" fontId="0" fillId="0" borderId="0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3" fontId="4" fillId="0" borderId="21" xfId="0" applyNumberFormat="1" applyFont="1" applyBorder="1"/>
    <xf numFmtId="164" fontId="4" fillId="0" borderId="21" xfId="0" applyNumberFormat="1" applyFont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164" fontId="0" fillId="0" borderId="26" xfId="0" applyNumberFormat="1" applyFont="1" applyBorder="1"/>
    <xf numFmtId="2" fontId="0" fillId="0" borderId="26" xfId="0" applyNumberFormat="1" applyFont="1" applyBorder="1"/>
    <xf numFmtId="2" fontId="0" fillId="0" borderId="34" xfId="0" applyNumberFormat="1" applyFont="1" applyBorder="1"/>
    <xf numFmtId="164" fontId="7" fillId="0" borderId="30" xfId="0" applyNumberFormat="1" applyFont="1" applyFill="1" applyBorder="1" applyAlignment="1">
      <alignment horizontal="center"/>
    </xf>
    <xf numFmtId="0" fontId="0" fillId="0" borderId="18" xfId="0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9" xfId="0" applyNumberFormat="1" applyFont="1" applyBorder="1"/>
    <xf numFmtId="164" fontId="0" fillId="0" borderId="34" xfId="0" applyNumberFormat="1" applyFont="1" applyBorder="1"/>
    <xf numFmtId="164" fontId="7" fillId="0" borderId="31" xfId="0" applyNumberFormat="1" applyFont="1" applyFill="1" applyBorder="1" applyAlignment="1">
      <alignment horizontal="center"/>
    </xf>
    <xf numFmtId="3" fontId="0" fillId="0" borderId="38" xfId="0" applyNumberFormat="1" applyBorder="1"/>
    <xf numFmtId="3" fontId="4" fillId="0" borderId="37" xfId="0" applyNumberFormat="1" applyFont="1" applyBorder="1"/>
    <xf numFmtId="164" fontId="0" fillId="0" borderId="38" xfId="0" applyNumberFormat="1" applyFill="1" applyBorder="1"/>
    <xf numFmtId="0" fontId="3" fillId="4" borderId="40" xfId="0" applyFont="1" applyFill="1" applyBorder="1" applyAlignment="1">
      <alignment horizontal="center"/>
    </xf>
    <xf numFmtId="2" fontId="4" fillId="0" borderId="22" xfId="0" applyNumberFormat="1" applyFont="1" applyBorder="1"/>
    <xf numFmtId="2" fontId="0" fillId="0" borderId="25" xfId="0" applyNumberFormat="1" applyFont="1" applyBorder="1"/>
    <xf numFmtId="2" fontId="0" fillId="0" borderId="33" xfId="0" applyNumberFormat="1" applyFont="1" applyBorder="1"/>
    <xf numFmtId="3" fontId="0" fillId="0" borderId="36" xfId="0" applyNumberFormat="1" applyFont="1" applyBorder="1"/>
    <xf numFmtId="3" fontId="0" fillId="0" borderId="28" xfId="0" applyNumberFormat="1" applyFont="1" applyBorder="1"/>
    <xf numFmtId="164" fontId="6" fillId="0" borderId="35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/>
    <xf numFmtId="3" fontId="0" fillId="0" borderId="33" xfId="0" applyNumberFormat="1" applyBorder="1"/>
    <xf numFmtId="3" fontId="0" fillId="0" borderId="29" xfId="0" applyNumberFormat="1" applyBorder="1"/>
    <xf numFmtId="3" fontId="0" fillId="0" borderId="46" xfId="0" applyNumberFormat="1" applyBorder="1"/>
    <xf numFmtId="164" fontId="6" fillId="0" borderId="13" xfId="0" applyNumberFormat="1" applyFont="1" applyFill="1" applyBorder="1" applyAlignment="1">
      <alignment horizontal="center"/>
    </xf>
    <xf numFmtId="0" fontId="16" fillId="0" borderId="0" xfId="2" applyFont="1"/>
    <xf numFmtId="0" fontId="16" fillId="0" borderId="0" xfId="2" applyFont="1" applyBorder="1"/>
    <xf numFmtId="0" fontId="16" fillId="0" borderId="0" xfId="2" applyFont="1" applyBorder="1" applyAlignment="1">
      <alignment horizontal="center" vertical="center"/>
    </xf>
    <xf numFmtId="0" fontId="23" fillId="0" borderId="0" xfId="2" applyFont="1" applyBorder="1" applyAlignment="1">
      <alignment horizontal="center" vertical="center" wrapText="1"/>
    </xf>
    <xf numFmtId="0" fontId="30" fillId="0" borderId="0" xfId="2" applyFont="1" applyBorder="1" applyAlignment="1">
      <alignment vertical="center"/>
    </xf>
    <xf numFmtId="0" fontId="32" fillId="0" borderId="0" xfId="2" applyFont="1" applyBorder="1" applyAlignment="1">
      <alignment horizontal="center" vertical="center"/>
    </xf>
    <xf numFmtId="0" fontId="16" fillId="0" borderId="49" xfId="2" applyFont="1" applyBorder="1"/>
    <xf numFmtId="0" fontId="16" fillId="0" borderId="4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32" fillId="0" borderId="0" xfId="2" applyFont="1" applyBorder="1"/>
    <xf numFmtId="0" fontId="34" fillId="0" borderId="0" xfId="2" applyFont="1" applyBorder="1" applyAlignment="1">
      <alignment vertical="center"/>
    </xf>
    <xf numFmtId="0" fontId="31" fillId="0" borderId="0" xfId="2" applyFont="1" applyBorder="1"/>
    <xf numFmtId="2" fontId="31" fillId="0" borderId="0" xfId="2" applyNumberFormat="1" applyFont="1" applyBorder="1"/>
    <xf numFmtId="0" fontId="31" fillId="0" borderId="49" xfId="2" applyFont="1" applyBorder="1"/>
    <xf numFmtId="0" fontId="26" fillId="5" borderId="0" xfId="2" applyFont="1" applyFill="1" applyBorder="1" applyAlignment="1">
      <alignment horizontal="left" vertical="center" indent="1"/>
    </xf>
    <xf numFmtId="0" fontId="27" fillId="5" borderId="0" xfId="2" applyFont="1" applyFill="1" applyBorder="1" applyAlignment="1">
      <alignment horizontal="left" vertical="center" indent="1"/>
    </xf>
    <xf numFmtId="0" fontId="16" fillId="5" borderId="0" xfId="2" applyFont="1" applyFill="1" applyBorder="1" applyAlignment="1">
      <alignment horizontal="center" vertical="center"/>
    </xf>
    <xf numFmtId="0" fontId="35" fillId="0" borderId="0" xfId="2" applyFont="1" applyBorder="1" applyAlignment="1">
      <alignment vertical="center"/>
    </xf>
    <xf numFmtId="0" fontId="36" fillId="0" borderId="0" xfId="2" applyFont="1" applyBorder="1"/>
    <xf numFmtId="164" fontId="36" fillId="0" borderId="0" xfId="2" applyNumberFormat="1" applyFont="1" applyBorder="1"/>
    <xf numFmtId="164" fontId="29" fillId="5" borderId="0" xfId="3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/>
    </xf>
    <xf numFmtId="164" fontId="32" fillId="0" borderId="0" xfId="2" applyNumberFormat="1" applyFont="1" applyBorder="1" applyAlignment="1">
      <alignment horizontal="center" vertical="center"/>
    </xf>
    <xf numFmtId="164" fontId="28" fillId="5" borderId="0" xfId="3" applyNumberFormat="1" applyFont="1" applyFill="1" applyBorder="1" applyAlignment="1">
      <alignment horizontal="right" vertical="center" indent="1"/>
    </xf>
    <xf numFmtId="164" fontId="31" fillId="0" borderId="0" xfId="2" applyNumberFormat="1" applyFont="1" applyBorder="1" applyAlignment="1">
      <alignment horizontal="right" indent="1"/>
    </xf>
    <xf numFmtId="164" fontId="16" fillId="0" borderId="0" xfId="2" applyNumberFormat="1" applyFont="1" applyBorder="1" applyAlignment="1">
      <alignment horizontal="right" indent="1"/>
    </xf>
    <xf numFmtId="164" fontId="31" fillId="0" borderId="0" xfId="2" applyNumberFormat="1" applyFont="1" applyBorder="1"/>
    <xf numFmtId="0" fontId="15" fillId="4" borderId="0" xfId="2" applyFont="1" applyFill="1" applyBorder="1" applyAlignment="1">
      <alignment horizontal="center" vertical="center"/>
    </xf>
    <xf numFmtId="0" fontId="19" fillId="4" borderId="0" xfId="2" applyFont="1" applyFill="1"/>
    <xf numFmtId="0" fontId="20" fillId="4" borderId="0" xfId="2" applyFont="1" applyFill="1" applyBorder="1" applyAlignment="1">
      <alignment horizontal="center" vertical="center"/>
    </xf>
    <xf numFmtId="0" fontId="20" fillId="4" borderId="0" xfId="2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4" borderId="20" xfId="0" applyFont="1" applyFill="1" applyBorder="1"/>
    <xf numFmtId="0" fontId="3" fillId="4" borderId="40" xfId="0" applyFont="1" applyFill="1" applyBorder="1" applyAlignment="1">
      <alignment horizontal="center" vertical="center"/>
    </xf>
    <xf numFmtId="3" fontId="0" fillId="0" borderId="16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36" xfId="0" applyNumberFormat="1" applyBorder="1"/>
    <xf numFmtId="164" fontId="0" fillId="0" borderId="34" xfId="0" applyNumberFormat="1" applyBorder="1"/>
    <xf numFmtId="165" fontId="6" fillId="0" borderId="28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3" fontId="3" fillId="4" borderId="56" xfId="0" applyNumberFormat="1" applyFont="1" applyFill="1" applyBorder="1"/>
    <xf numFmtId="3" fontId="3" fillId="4" borderId="57" xfId="0" applyNumberFormat="1" applyFont="1" applyFill="1" applyBorder="1"/>
    <xf numFmtId="164" fontId="3" fillId="4" borderId="57" xfId="0" applyNumberFormat="1" applyFont="1" applyFill="1" applyBorder="1"/>
    <xf numFmtId="165" fontId="3" fillId="4" borderId="55" xfId="0" applyNumberFormat="1" applyFont="1" applyFill="1" applyBorder="1" applyAlignment="1">
      <alignment horizontal="center"/>
    </xf>
    <xf numFmtId="0" fontId="37" fillId="0" borderId="0" xfId="2" applyFont="1"/>
    <xf numFmtId="164" fontId="3" fillId="4" borderId="59" xfId="0" applyNumberFormat="1" applyFont="1" applyFill="1" applyBorder="1"/>
    <xf numFmtId="164" fontId="3" fillId="4" borderId="20" xfId="0" applyNumberFormat="1" applyFont="1" applyFill="1" applyBorder="1"/>
    <xf numFmtId="164" fontId="3" fillId="4" borderId="55" xfId="0" applyNumberFormat="1" applyFont="1" applyFill="1" applyBorder="1"/>
    <xf numFmtId="0" fontId="3" fillId="4" borderId="48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0" fillId="0" borderId="29" xfId="0" applyNumberFormat="1" applyBorder="1"/>
    <xf numFmtId="164" fontId="6" fillId="0" borderId="30" xfId="0" applyNumberFormat="1" applyFont="1" applyFill="1" applyBorder="1" applyAlignment="1">
      <alignment horizontal="center"/>
    </xf>
    <xf numFmtId="164" fontId="0" fillId="0" borderId="25" xfId="0" applyNumberFormat="1" applyBorder="1"/>
    <xf numFmtId="165" fontId="3" fillId="4" borderId="28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4" fontId="3" fillId="4" borderId="35" xfId="0" applyNumberFormat="1" applyFont="1" applyFill="1" applyBorder="1" applyAlignment="1">
      <alignment horizontal="center"/>
    </xf>
    <xf numFmtId="0" fontId="40" fillId="0" borderId="0" xfId="2" applyFont="1"/>
    <xf numFmtId="0" fontId="3" fillId="4" borderId="21" xfId="0" applyFont="1" applyFill="1" applyBorder="1"/>
    <xf numFmtId="164" fontId="0" fillId="0" borderId="25" xfId="0" applyNumberFormat="1" applyFill="1" applyBorder="1"/>
    <xf numFmtId="164" fontId="4" fillId="0" borderId="22" xfId="0" applyNumberFormat="1" applyFont="1" applyBorder="1"/>
    <xf numFmtId="165" fontId="6" fillId="0" borderId="24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3" fontId="4" fillId="0" borderId="29" xfId="0" applyNumberFormat="1" applyFont="1" applyBorder="1"/>
    <xf numFmtId="164" fontId="0" fillId="0" borderId="29" xfId="0" applyNumberFormat="1" applyFill="1" applyBorder="1"/>
    <xf numFmtId="4" fontId="6" fillId="0" borderId="22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/>
    <xf numFmtId="4" fontId="4" fillId="0" borderId="24" xfId="0" applyNumberFormat="1" applyFont="1" applyBorder="1"/>
    <xf numFmtId="4" fontId="3" fillId="4" borderId="56" xfId="0" applyNumberFormat="1" applyFont="1" applyFill="1" applyBorder="1"/>
    <xf numFmtId="4" fontId="3" fillId="4" borderId="57" xfId="0" applyNumberFormat="1" applyFont="1" applyFill="1" applyBorder="1"/>
    <xf numFmtId="4" fontId="3" fillId="4" borderId="65" xfId="0" applyNumberFormat="1" applyFont="1" applyFill="1" applyBorder="1"/>
    <xf numFmtId="4" fontId="4" fillId="0" borderId="29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3" fillId="4" borderId="56" xfId="0" applyNumberFormat="1" applyFont="1" applyFill="1" applyBorder="1" applyAlignment="1">
      <alignment horizontal="center"/>
    </xf>
    <xf numFmtId="4" fontId="3" fillId="4" borderId="57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164" fontId="0" fillId="0" borderId="25" xfId="0" applyNumberFormat="1" applyFont="1" applyBorder="1"/>
    <xf numFmtId="164" fontId="0" fillId="0" borderId="33" xfId="0" applyNumberFormat="1" applyFont="1" applyBorder="1"/>
    <xf numFmtId="165" fontId="7" fillId="0" borderId="24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3" fontId="0" fillId="0" borderId="32" xfId="0" applyNumberFormat="1" applyFont="1" applyBorder="1"/>
    <xf numFmtId="165" fontId="39" fillId="4" borderId="55" xfId="0" applyNumberFormat="1" applyFont="1" applyFill="1" applyBorder="1" applyAlignment="1">
      <alignment horizontal="center"/>
    </xf>
    <xf numFmtId="4" fontId="4" fillId="0" borderId="23" xfId="0" applyNumberFormat="1" applyFont="1" applyBorder="1"/>
    <xf numFmtId="4" fontId="0" fillId="0" borderId="25" xfId="0" applyNumberFormat="1" applyFont="1" applyBorder="1"/>
    <xf numFmtId="4" fontId="0" fillId="0" borderId="26" xfId="0" applyNumberFormat="1" applyFont="1" applyBorder="1"/>
    <xf numFmtId="4" fontId="0" fillId="0" borderId="27" xfId="0" applyNumberFormat="1" applyFont="1" applyBorder="1"/>
    <xf numFmtId="4" fontId="0" fillId="0" borderId="32" xfId="0" applyNumberFormat="1" applyFont="1" applyBorder="1"/>
    <xf numFmtId="4" fontId="0" fillId="0" borderId="36" xfId="0" applyNumberFormat="1" applyFont="1" applyBorder="1"/>
    <xf numFmtId="4" fontId="0" fillId="0" borderId="28" xfId="0" applyNumberFormat="1" applyFont="1" applyBorder="1"/>
    <xf numFmtId="4" fontId="0" fillId="0" borderId="33" xfId="0" applyNumberFormat="1" applyFont="1" applyBorder="1"/>
    <xf numFmtId="4" fontId="0" fillId="0" borderId="34" xfId="0" applyNumberFormat="1" applyFont="1" applyBorder="1"/>
    <xf numFmtId="4" fontId="0" fillId="0" borderId="29" xfId="0" applyNumberFormat="1" applyFont="1" applyBorder="1"/>
    <xf numFmtId="164" fontId="4" fillId="0" borderId="20" xfId="0" applyNumberFormat="1" applyFont="1" applyBorder="1"/>
    <xf numFmtId="164" fontId="0" fillId="0" borderId="16" xfId="0" applyNumberFormat="1" applyFont="1" applyBorder="1"/>
    <xf numFmtId="164" fontId="0" fillId="0" borderId="36" xfId="0" applyNumberFormat="1" applyFont="1" applyBorder="1"/>
    <xf numFmtId="2" fontId="4" fillId="0" borderId="24" xfId="0" applyNumberFormat="1" applyFont="1" applyBorder="1"/>
    <xf numFmtId="2" fontId="0" fillId="0" borderId="27" xfId="0" applyNumberFormat="1" applyFont="1" applyBorder="1"/>
    <xf numFmtId="2" fontId="3" fillId="4" borderId="57" xfId="0" applyNumberFormat="1" applyFont="1" applyFill="1" applyBorder="1"/>
    <xf numFmtId="164" fontId="6" fillId="5" borderId="0" xfId="0" applyNumberFormat="1" applyFont="1" applyFill="1" applyBorder="1" applyAlignment="1">
      <alignment horizontal="center"/>
    </xf>
    <xf numFmtId="164" fontId="28" fillId="0" borderId="0" xfId="3" applyNumberFormat="1" applyFont="1" applyFill="1" applyBorder="1" applyAlignment="1">
      <alignment horizontal="right" vertical="center" indent="1"/>
    </xf>
    <xf numFmtId="0" fontId="0" fillId="6" borderId="0" xfId="0" applyFill="1"/>
    <xf numFmtId="0" fontId="12" fillId="6" borderId="0" xfId="1" applyFill="1"/>
    <xf numFmtId="164" fontId="3" fillId="4" borderId="30" xfId="0" applyNumberFormat="1" applyFont="1" applyFill="1" applyBorder="1" applyAlignment="1">
      <alignment horizontal="center"/>
    </xf>
    <xf numFmtId="3" fontId="3" fillId="4" borderId="67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3" fontId="3" fillId="4" borderId="41" xfId="0" applyNumberFormat="1" applyFont="1" applyFill="1" applyBorder="1"/>
    <xf numFmtId="3" fontId="0" fillId="0" borderId="34" xfId="0" applyNumberFormat="1" applyBorder="1"/>
    <xf numFmtId="164" fontId="7" fillId="0" borderId="25" xfId="0" applyNumberFormat="1" applyFont="1" applyFill="1" applyBorder="1" applyAlignment="1">
      <alignment horizontal="center"/>
    </xf>
    <xf numFmtId="164" fontId="3" fillId="4" borderId="16" xfId="0" applyNumberFormat="1" applyFont="1" applyFill="1" applyBorder="1"/>
    <xf numFmtId="164" fontId="0" fillId="0" borderId="18" xfId="0" applyNumberFormat="1" applyBorder="1"/>
    <xf numFmtId="0" fontId="3" fillId="4" borderId="67" xfId="0" applyFont="1" applyFill="1" applyBorder="1"/>
    <xf numFmtId="164" fontId="3" fillId="4" borderId="54" xfId="0" applyNumberFormat="1" applyFont="1" applyFill="1" applyBorder="1"/>
    <xf numFmtId="164" fontId="3" fillId="4" borderId="72" xfId="0" applyNumberFormat="1" applyFont="1" applyFill="1" applyBorder="1"/>
    <xf numFmtId="164" fontId="4" fillId="0" borderId="20" xfId="0" applyNumberFormat="1" applyFont="1" applyFill="1" applyBorder="1"/>
    <xf numFmtId="2" fontId="4" fillId="0" borderId="23" xfId="0" applyNumberFormat="1" applyFon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29" xfId="0" applyNumberFormat="1" applyBorder="1"/>
    <xf numFmtId="2" fontId="3" fillId="4" borderId="67" xfId="0" applyNumberFormat="1" applyFont="1" applyFill="1" applyBorder="1"/>
    <xf numFmtId="2" fontId="3" fillId="4" borderId="41" xfId="0" applyNumberFormat="1" applyFont="1" applyFill="1" applyBorder="1"/>
    <xf numFmtId="164" fontId="3" fillId="4" borderId="16" xfId="0" applyNumberFormat="1" applyFont="1" applyFill="1" applyBorder="1" applyAlignment="1">
      <alignment horizontal="center"/>
    </xf>
    <xf numFmtId="0" fontId="0" fillId="6" borderId="0" xfId="0" applyFont="1" applyFill="1"/>
    <xf numFmtId="0" fontId="12" fillId="0" borderId="0" xfId="1"/>
    <xf numFmtId="164" fontId="7" fillId="0" borderId="20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3" fillId="4" borderId="62" xfId="0" applyNumberFormat="1" applyFont="1" applyFill="1" applyBorder="1" applyAlignment="1">
      <alignment horizontal="center"/>
    </xf>
    <xf numFmtId="4" fontId="3" fillId="4" borderId="44" xfId="0" applyNumberFormat="1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3" fontId="4" fillId="0" borderId="41" xfId="0" applyNumberFormat="1" applyFont="1" applyBorder="1"/>
    <xf numFmtId="3" fontId="0" fillId="0" borderId="17" xfId="0" applyNumberFormat="1" applyFont="1" applyBorder="1"/>
    <xf numFmtId="3" fontId="0" fillId="0" borderId="73" xfId="0" applyNumberFormat="1" applyFont="1" applyBorder="1"/>
    <xf numFmtId="2" fontId="4" fillId="0" borderId="41" xfId="0" applyNumberFormat="1" applyFont="1" applyBorder="1"/>
    <xf numFmtId="2" fontId="0" fillId="0" borderId="17" xfId="0" applyNumberFormat="1" applyFont="1" applyBorder="1"/>
    <xf numFmtId="4" fontId="0" fillId="0" borderId="26" xfId="0" applyNumberFormat="1" applyBorder="1" applyAlignment="1">
      <alignment horizontal="center"/>
    </xf>
    <xf numFmtId="0" fontId="0" fillId="0" borderId="0" xfId="0" applyFont="1" applyFill="1" applyBorder="1"/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3" fontId="0" fillId="0" borderId="27" xfId="0" applyNumberFormat="1" applyFont="1" applyFill="1" applyBorder="1"/>
    <xf numFmtId="0" fontId="0" fillId="0" borderId="0" xfId="0" applyFont="1" applyFill="1"/>
    <xf numFmtId="164" fontId="0" fillId="0" borderId="16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Border="1"/>
    <xf numFmtId="0" fontId="3" fillId="4" borderId="0" xfId="0" applyFont="1" applyFill="1" applyBorder="1" applyAlignment="1">
      <alignment horizontal="center" vertical="center"/>
    </xf>
    <xf numFmtId="3" fontId="3" fillId="4" borderId="76" xfId="0" applyNumberFormat="1" applyFont="1" applyFill="1" applyBorder="1"/>
    <xf numFmtId="0" fontId="3" fillId="4" borderId="77" xfId="0" applyFont="1" applyFill="1" applyBorder="1" applyAlignment="1">
      <alignment horizontal="center" vertical="center"/>
    </xf>
    <xf numFmtId="3" fontId="0" fillId="0" borderId="17" xfId="0" applyNumberFormat="1" applyBorder="1"/>
    <xf numFmtId="3" fontId="3" fillId="4" borderId="17" xfId="0" applyNumberFormat="1" applyFont="1" applyFill="1" applyBorder="1"/>
    <xf numFmtId="3" fontId="3" fillId="4" borderId="53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3" fontId="3" fillId="4" borderId="69" xfId="0" applyNumberFormat="1" applyFont="1" applyFill="1" applyBorder="1"/>
    <xf numFmtId="164" fontId="3" fillId="4" borderId="76" xfId="0" applyNumberFormat="1" applyFont="1" applyFill="1" applyBorder="1"/>
    <xf numFmtId="4" fontId="3" fillId="4" borderId="76" xfId="0" applyNumberFormat="1" applyFont="1" applyFill="1" applyBorder="1" applyAlignment="1">
      <alignment horizontal="center"/>
    </xf>
    <xf numFmtId="164" fontId="3" fillId="4" borderId="69" xfId="0" applyNumberFormat="1" applyFont="1" applyFill="1" applyBorder="1"/>
    <xf numFmtId="164" fontId="3" fillId="4" borderId="17" xfId="0" applyNumberFormat="1" applyFont="1" applyFill="1" applyBorder="1"/>
    <xf numFmtId="164" fontId="0" fillId="0" borderId="38" xfId="0" applyNumberFormat="1" applyBorder="1"/>
    <xf numFmtId="164" fontId="0" fillId="0" borderId="46" xfId="0" applyNumberFormat="1" applyFill="1" applyBorder="1"/>
    <xf numFmtId="3" fontId="4" fillId="0" borderId="73" xfId="0" applyNumberFormat="1" applyFont="1" applyBorder="1"/>
    <xf numFmtId="3" fontId="4" fillId="0" borderId="33" xfId="0" applyNumberFormat="1" applyFont="1" applyBorder="1"/>
    <xf numFmtId="164" fontId="4" fillId="0" borderId="21" xfId="0" applyNumberFormat="1" applyFont="1" applyFill="1" applyBorder="1"/>
    <xf numFmtId="164" fontId="3" fillId="4" borderId="81" xfId="0" applyNumberFormat="1" applyFont="1" applyFill="1" applyBorder="1"/>
    <xf numFmtId="4" fontId="4" fillId="0" borderId="33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3" fillId="4" borderId="53" xfId="0" applyNumberFormat="1" applyFont="1" applyFill="1" applyBorder="1" applyAlignment="1">
      <alignment horizontal="center"/>
    </xf>
    <xf numFmtId="4" fontId="3" fillId="4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/>
    <xf numFmtId="3" fontId="3" fillId="4" borderId="80" xfId="0" applyNumberFormat="1" applyFont="1" applyFill="1" applyBorder="1"/>
    <xf numFmtId="3" fontId="0" fillId="0" borderId="15" xfId="0" applyNumberFormat="1" applyFont="1" applyBorder="1"/>
    <xf numFmtId="3" fontId="3" fillId="4" borderId="81" xfId="0" applyNumberFormat="1" applyFont="1" applyFill="1" applyBorder="1"/>
    <xf numFmtId="164" fontId="4" fillId="0" borderId="24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3" fillId="4" borderId="76" xfId="0" applyNumberFormat="1" applyFont="1" applyFill="1" applyBorder="1" applyAlignment="1">
      <alignment horizontal="center"/>
    </xf>
    <xf numFmtId="164" fontId="3" fillId="4" borderId="81" xfId="0" applyNumberFormat="1" applyFont="1" applyFill="1" applyBorder="1" applyAlignment="1">
      <alignment horizontal="center"/>
    </xf>
    <xf numFmtId="164" fontId="3" fillId="4" borderId="80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164" fontId="0" fillId="0" borderId="33" xfId="0" applyNumberFormat="1" applyFont="1" applyBorder="1" applyAlignment="1" applyProtection="1">
      <alignment horizontal="center"/>
      <protection locked="0"/>
    </xf>
    <xf numFmtId="4" fontId="4" fillId="0" borderId="23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3" fillId="4" borderId="81" xfId="0" applyNumberFormat="1" applyFont="1" applyFill="1" applyBorder="1" applyAlignment="1">
      <alignment horizontal="center"/>
    </xf>
    <xf numFmtId="4" fontId="3" fillId="4" borderId="80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0" borderId="16" xfId="0" applyFont="1" applyBorder="1"/>
    <xf numFmtId="164" fontId="0" fillId="0" borderId="82" xfId="0" applyNumberFormat="1" applyFont="1" applyBorder="1" applyAlignment="1">
      <alignment horizontal="center"/>
    </xf>
    <xf numFmtId="3" fontId="3" fillId="4" borderId="60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4" borderId="61" xfId="0" applyNumberFormat="1" applyFont="1" applyFill="1" applyBorder="1" applyAlignment="1">
      <alignment horizontal="center" vertical="center" wrapText="1"/>
    </xf>
    <xf numFmtId="164" fontId="3" fillId="4" borderId="42" xfId="0" applyNumberFormat="1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 wrapText="1"/>
    </xf>
    <xf numFmtId="3" fontId="3" fillId="4" borderId="64" xfId="0" applyNumberFormat="1" applyFont="1" applyFill="1" applyBorder="1" applyAlignment="1">
      <alignment horizontal="center" vertical="center"/>
    </xf>
    <xf numFmtId="3" fontId="0" fillId="0" borderId="82" xfId="0" applyNumberFormat="1" applyFont="1" applyBorder="1"/>
    <xf numFmtId="3" fontId="0" fillId="0" borderId="83" xfId="0" applyNumberFormat="1" applyFont="1" applyBorder="1"/>
    <xf numFmtId="3" fontId="0" fillId="0" borderId="16" xfId="0" applyNumberFormat="1" applyFont="1" applyBorder="1"/>
    <xf numFmtId="3" fontId="0" fillId="0" borderId="18" xfId="0" applyNumberFormat="1" applyFont="1" applyBorder="1"/>
    <xf numFmtId="3" fontId="3" fillId="4" borderId="84" xfId="0" applyNumberFormat="1" applyFont="1" applyFill="1" applyBorder="1" applyAlignment="1">
      <alignment horizontal="center" vertical="center"/>
    </xf>
    <xf numFmtId="3" fontId="3" fillId="4" borderId="42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/>
    </xf>
    <xf numFmtId="164" fontId="0" fillId="0" borderId="85" xfId="0" applyNumberFormat="1" applyFont="1" applyBorder="1" applyAlignment="1">
      <alignment horizontal="center"/>
    </xf>
    <xf numFmtId="0" fontId="0" fillId="0" borderId="17" xfId="0" applyFont="1" applyBorder="1"/>
    <xf numFmtId="3" fontId="3" fillId="4" borderId="15" xfId="0" applyNumberFormat="1" applyFont="1" applyFill="1" applyBorder="1" applyAlignment="1">
      <alignment horizontal="center" vertical="center"/>
    </xf>
    <xf numFmtId="164" fontId="3" fillId="4" borderId="78" xfId="0" applyNumberFormat="1" applyFont="1" applyFill="1" applyBorder="1" applyAlignment="1">
      <alignment horizontal="center" vertical="center"/>
    </xf>
    <xf numFmtId="164" fontId="3" fillId="4" borderId="52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/>
    <xf numFmtId="2" fontId="0" fillId="0" borderId="26" xfId="0" applyNumberFormat="1" applyFont="1" applyFill="1" applyBorder="1"/>
    <xf numFmtId="2" fontId="0" fillId="0" borderId="17" xfId="0" applyNumberFormat="1" applyFont="1" applyFill="1" applyBorder="1"/>
    <xf numFmtId="2" fontId="0" fillId="0" borderId="15" xfId="0" applyNumberFormat="1" applyFont="1" applyBorder="1"/>
    <xf numFmtId="2" fontId="3" fillId="4" borderId="84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64" xfId="0" applyNumberFormat="1" applyFont="1" applyFill="1" applyBorder="1" applyAlignment="1">
      <alignment horizontal="center" vertical="center"/>
    </xf>
    <xf numFmtId="2" fontId="3" fillId="4" borderId="60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/>
    <xf numFmtId="2" fontId="0" fillId="0" borderId="82" xfId="0" applyNumberFormat="1" applyFont="1" applyBorder="1"/>
    <xf numFmtId="2" fontId="0" fillId="0" borderId="18" xfId="0" applyNumberFormat="1" applyFont="1" applyBorder="1"/>
    <xf numFmtId="2" fontId="0" fillId="0" borderId="83" xfId="0" applyNumberFormat="1" applyFont="1" applyBorder="1"/>
    <xf numFmtId="2" fontId="0" fillId="0" borderId="73" xfId="0" applyNumberFormat="1" applyFont="1" applyBorder="1"/>
    <xf numFmtId="3" fontId="0" fillId="0" borderId="73" xfId="0" applyNumberFormat="1" applyBorder="1"/>
    <xf numFmtId="164" fontId="4" fillId="0" borderId="41" xfId="0" applyNumberFormat="1" applyFont="1" applyFill="1" applyBorder="1"/>
    <xf numFmtId="164" fontId="0" fillId="0" borderId="33" xfId="0" applyNumberFormat="1" applyBorder="1"/>
    <xf numFmtId="164" fontId="0" fillId="0" borderId="73" xfId="0" applyNumberFormat="1" applyBorder="1"/>
    <xf numFmtId="164" fontId="3" fillId="4" borderId="58" xfId="0" applyNumberFormat="1" applyFont="1" applyFill="1" applyBorder="1"/>
    <xf numFmtId="164" fontId="3" fillId="4" borderId="22" xfId="0" applyNumberFormat="1" applyFont="1" applyFill="1" applyBorder="1" applyAlignment="1">
      <alignment horizontal="center"/>
    </xf>
    <xf numFmtId="165" fontId="3" fillId="4" borderId="41" xfId="0" applyNumberFormat="1" applyFont="1" applyFill="1" applyBorder="1" applyAlignment="1">
      <alignment horizontal="center"/>
    </xf>
    <xf numFmtId="164" fontId="3" fillId="4" borderId="86" xfId="0" applyNumberFormat="1" applyFont="1" applyFill="1" applyBorder="1" applyAlignment="1">
      <alignment horizontal="center"/>
    </xf>
    <xf numFmtId="2" fontId="4" fillId="0" borderId="33" xfId="0" applyNumberFormat="1" applyFont="1" applyBorder="1"/>
    <xf numFmtId="2" fontId="4" fillId="0" borderId="73" xfId="0" applyNumberFormat="1" applyFont="1" applyBorder="1"/>
    <xf numFmtId="2" fontId="0" fillId="0" borderId="17" xfId="0" applyNumberFormat="1" applyBorder="1"/>
    <xf numFmtId="2" fontId="3" fillId="4" borderId="58" xfId="0" applyNumberFormat="1" applyFont="1" applyFill="1" applyBorder="1"/>
    <xf numFmtId="2" fontId="3" fillId="4" borderId="17" xfId="0" applyNumberFormat="1" applyFont="1" applyFill="1" applyBorder="1"/>
    <xf numFmtId="2" fontId="0" fillId="0" borderId="73" xfId="0" applyNumberFormat="1" applyBorder="1"/>
    <xf numFmtId="164" fontId="7" fillId="0" borderId="35" xfId="0" applyNumberFormat="1" applyFont="1" applyFill="1" applyBorder="1" applyAlignment="1">
      <alignment horizontal="center"/>
    </xf>
    <xf numFmtId="3" fontId="3" fillId="4" borderId="86" xfId="0" applyNumberFormat="1" applyFont="1" applyFill="1" applyBorder="1"/>
    <xf numFmtId="164" fontId="3" fillId="4" borderId="25" xfId="0" applyNumberFormat="1" applyFont="1" applyFill="1" applyBorder="1"/>
    <xf numFmtId="4" fontId="4" fillId="0" borderId="41" xfId="0" applyNumberFormat="1" applyFon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7" xfId="0" applyNumberFormat="1" applyBorder="1"/>
    <xf numFmtId="4" fontId="3" fillId="4" borderId="67" xfId="0" applyNumberFormat="1" applyFont="1" applyFill="1" applyBorder="1"/>
    <xf numFmtId="4" fontId="3" fillId="4" borderId="41" xfId="0" applyNumberFormat="1" applyFont="1" applyFill="1" applyBorder="1"/>
    <xf numFmtId="4" fontId="3" fillId="4" borderId="86" xfId="0" applyNumberFormat="1" applyFont="1" applyFill="1" applyBorder="1"/>
    <xf numFmtId="4" fontId="0" fillId="0" borderId="33" xfId="0" applyNumberFormat="1" applyBorder="1"/>
    <xf numFmtId="4" fontId="0" fillId="0" borderId="34" xfId="0" applyNumberFormat="1" applyBorder="1"/>
    <xf numFmtId="4" fontId="0" fillId="0" borderId="29" xfId="0" applyNumberFormat="1" applyBorder="1"/>
    <xf numFmtId="4" fontId="0" fillId="0" borderId="73" xfId="0" applyNumberFormat="1" applyBorder="1"/>
    <xf numFmtId="0" fontId="42" fillId="0" borderId="0" xfId="0" applyFont="1"/>
    <xf numFmtId="3" fontId="0" fillId="0" borderId="82" xfId="0" applyNumberFormat="1" applyBorder="1"/>
    <xf numFmtId="3" fontId="3" fillId="4" borderId="87" xfId="0" applyNumberFormat="1" applyFont="1" applyFill="1" applyBorder="1"/>
    <xf numFmtId="3" fontId="0" fillId="0" borderId="28" xfId="0" applyNumberFormat="1" applyBorder="1"/>
    <xf numFmtId="4" fontId="3" fillId="4" borderId="45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3" fillId="4" borderId="69" xfId="0" applyNumberFormat="1" applyFont="1" applyFill="1" applyBorder="1" applyAlignment="1" applyProtection="1">
      <alignment horizontal="center"/>
      <protection locked="0"/>
    </xf>
    <xf numFmtId="4" fontId="3" fillId="4" borderId="1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3" fillId="4" borderId="76" xfId="0" applyNumberFormat="1" applyFont="1" applyFill="1" applyBorder="1" applyAlignment="1">
      <alignment horizontal="center"/>
    </xf>
    <xf numFmtId="4" fontId="3" fillId="4" borderId="69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164" fontId="4" fillId="0" borderId="37" xfId="0" applyNumberFormat="1" applyFont="1" applyFill="1" applyBorder="1"/>
    <xf numFmtId="3" fontId="0" fillId="0" borderId="38" xfId="0" applyNumberFormat="1" applyFont="1" applyBorder="1"/>
    <xf numFmtId="3" fontId="0" fillId="0" borderId="38" xfId="0" applyNumberFormat="1" applyFont="1" applyFill="1" applyBorder="1"/>
    <xf numFmtId="164" fontId="0" fillId="0" borderId="14" xfId="0" applyNumberFormat="1" applyFill="1" applyBorder="1"/>
    <xf numFmtId="164" fontId="4" fillId="0" borderId="80" xfId="0" applyNumberFormat="1" applyFont="1" applyBorder="1" applyAlignment="1">
      <alignment horizontal="center"/>
    </xf>
    <xf numFmtId="164" fontId="0" fillId="0" borderId="82" xfId="0" applyNumberFormat="1" applyFont="1" applyFill="1" applyBorder="1" applyAlignment="1">
      <alignment horizontal="center"/>
    </xf>
    <xf numFmtId="164" fontId="4" fillId="0" borderId="24" xfId="0" applyNumberFormat="1" applyFont="1" applyBorder="1"/>
    <xf numFmtId="164" fontId="0" fillId="0" borderId="28" xfId="0" applyNumberFormat="1" applyFont="1" applyBorder="1"/>
    <xf numFmtId="164" fontId="0" fillId="0" borderId="27" xfId="0" applyNumberFormat="1" applyFont="1" applyBorder="1"/>
    <xf numFmtId="164" fontId="0" fillId="0" borderId="29" xfId="0" applyNumberFormat="1" applyFont="1" applyBorder="1"/>
    <xf numFmtId="164" fontId="0" fillId="0" borderId="88" xfId="0" applyNumberFormat="1" applyFont="1" applyBorder="1" applyAlignment="1">
      <alignment horizontal="center"/>
    </xf>
    <xf numFmtId="164" fontId="0" fillId="0" borderId="83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Fill="1" applyBorder="1"/>
    <xf numFmtId="165" fontId="0" fillId="0" borderId="0" xfId="0" applyNumberFormat="1"/>
    <xf numFmtId="0" fontId="0" fillId="0" borderId="16" xfId="0" applyFill="1" applyBorder="1"/>
    <xf numFmtId="0" fontId="0" fillId="0" borderId="0" xfId="0" applyFill="1" applyBorder="1"/>
    <xf numFmtId="3" fontId="0" fillId="0" borderId="25" xfId="0" applyNumberFormat="1" applyFill="1" applyBorder="1"/>
    <xf numFmtId="3" fontId="0" fillId="0" borderId="38" xfId="0" applyNumberFormat="1" applyFill="1" applyBorder="1"/>
    <xf numFmtId="3" fontId="0" fillId="0" borderId="27" xfId="0" applyNumberFormat="1" applyFill="1" applyBorder="1"/>
    <xf numFmtId="3" fontId="0" fillId="0" borderId="17" xfId="0" applyNumberFormat="1" applyFill="1" applyBorder="1"/>
    <xf numFmtId="164" fontId="0" fillId="0" borderId="26" xfId="0" applyNumberFormat="1" applyFill="1" applyBorder="1"/>
    <xf numFmtId="0" fontId="0" fillId="0" borderId="0" xfId="0" applyFill="1"/>
    <xf numFmtId="4" fontId="0" fillId="0" borderId="25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4" fillId="0" borderId="20" xfId="0" applyFont="1" applyFill="1" applyBorder="1"/>
    <xf numFmtId="0" fontId="4" fillId="0" borderId="21" xfId="0" applyFont="1" applyFill="1" applyBorder="1"/>
    <xf numFmtId="3" fontId="4" fillId="0" borderId="22" xfId="0" applyNumberFormat="1" applyFont="1" applyFill="1" applyBorder="1"/>
    <xf numFmtId="3" fontId="4" fillId="0" borderId="23" xfId="0" applyNumberFormat="1" applyFont="1" applyFill="1" applyBorder="1"/>
    <xf numFmtId="3" fontId="4" fillId="0" borderId="37" xfId="0" applyNumberFormat="1" applyFont="1" applyFill="1" applyBorder="1"/>
    <xf numFmtId="3" fontId="4" fillId="0" borderId="24" xfId="0" applyNumberFormat="1" applyFont="1" applyFill="1" applyBorder="1"/>
    <xf numFmtId="3" fontId="4" fillId="0" borderId="41" xfId="0" applyNumberFormat="1" applyFont="1" applyFill="1" applyBorder="1"/>
    <xf numFmtId="164" fontId="4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0" fontId="0" fillId="0" borderId="16" xfId="0" applyFont="1" applyFill="1" applyBorder="1"/>
    <xf numFmtId="3" fontId="0" fillId="0" borderId="0" xfId="0" applyNumberFormat="1" applyFont="1" applyFill="1" applyBorder="1"/>
    <xf numFmtId="0" fontId="4" fillId="0" borderId="16" xfId="0" applyFont="1" applyFill="1" applyBorder="1"/>
    <xf numFmtId="0" fontId="4" fillId="0" borderId="0" xfId="0" applyFont="1" applyFill="1"/>
    <xf numFmtId="2" fontId="4" fillId="0" borderId="22" xfId="0" applyNumberFormat="1" applyFont="1" applyFill="1" applyBorder="1"/>
    <xf numFmtId="2" fontId="4" fillId="0" borderId="23" xfId="0" applyNumberFormat="1" applyFont="1" applyFill="1" applyBorder="1"/>
    <xf numFmtId="2" fontId="4" fillId="0" borderId="24" xfId="0" applyNumberFormat="1" applyFont="1" applyFill="1" applyBorder="1"/>
    <xf numFmtId="2" fontId="4" fillId="0" borderId="41" xfId="0" applyNumberFormat="1" applyFont="1" applyFill="1" applyBorder="1"/>
    <xf numFmtId="2" fontId="0" fillId="0" borderId="25" xfId="0" applyNumberFormat="1" applyFont="1" applyFill="1" applyBorder="1"/>
    <xf numFmtId="0" fontId="10" fillId="6" borderId="0" xfId="0" applyFont="1" applyFill="1" applyAlignment="1">
      <alignment horizontal="center" vertical="center"/>
    </xf>
    <xf numFmtId="17" fontId="11" fillId="6" borderId="0" xfId="0" applyNumberFormat="1" applyFont="1" applyFill="1" applyAlignment="1">
      <alignment horizontal="center"/>
    </xf>
    <xf numFmtId="0" fontId="14" fillId="4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/>
    </xf>
    <xf numFmtId="0" fontId="24" fillId="5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 vertical="center"/>
    </xf>
    <xf numFmtId="0" fontId="17" fillId="4" borderId="0" xfId="2" applyFont="1" applyFill="1" applyBorder="1" applyAlignment="1">
      <alignment horizontal="left" vertical="center"/>
    </xf>
    <xf numFmtId="0" fontId="18" fillId="4" borderId="0" xfId="2" applyFont="1" applyFill="1" applyBorder="1" applyAlignment="1">
      <alignment horizontal="left" vertical="center" wrapText="1" indent="2"/>
    </xf>
    <xf numFmtId="0" fontId="17" fillId="4" borderId="0" xfId="2" applyFont="1" applyFill="1" applyBorder="1" applyAlignment="1">
      <alignment horizontal="left" vertical="center" wrapText="1" indent="2"/>
    </xf>
    <xf numFmtId="0" fontId="21" fillId="0" borderId="0" xfId="2" quotePrefix="1" applyFont="1" applyFill="1" applyBorder="1" applyAlignment="1">
      <alignment horizontal="left" vertical="top"/>
    </xf>
    <xf numFmtId="0" fontId="22" fillId="0" borderId="0" xfId="2" quotePrefix="1" applyFont="1" applyFill="1" applyBorder="1" applyAlignment="1">
      <alignment horizontal="left" vertical="top"/>
    </xf>
    <xf numFmtId="164" fontId="41" fillId="5" borderId="0" xfId="0" applyNumberFormat="1" applyFont="1" applyFill="1" applyBorder="1" applyAlignment="1">
      <alignment horizontal="center" vertical="center"/>
    </xf>
    <xf numFmtId="0" fontId="33" fillId="5" borderId="0" xfId="2" applyFont="1" applyFill="1" applyBorder="1" applyAlignment="1">
      <alignment horizontal="center" vertical="center" wrapText="1"/>
    </xf>
    <xf numFmtId="0" fontId="22" fillId="0" borderId="0" xfId="2" quotePrefix="1" applyFont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3" fillId="4" borderId="79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79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62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43" fillId="0" borderId="0" xfId="8"/>
    <xf numFmtId="0" fontId="40" fillId="0" borderId="0" xfId="9" applyFont="1"/>
    <xf numFmtId="164" fontId="3" fillId="4" borderId="35" xfId="8" applyNumberFormat="1" applyFont="1" applyFill="1" applyBorder="1" applyAlignment="1">
      <alignment horizontal="center"/>
    </xf>
    <xf numFmtId="4" fontId="3" fillId="4" borderId="73" xfId="8" applyNumberFormat="1" applyFont="1" applyFill="1" applyBorder="1" applyAlignment="1">
      <alignment horizontal="center"/>
    </xf>
    <xf numFmtId="4" fontId="3" fillId="4" borderId="62" xfId="8" applyNumberFormat="1" applyFont="1" applyFill="1" applyBorder="1" applyAlignment="1">
      <alignment horizontal="center"/>
    </xf>
    <xf numFmtId="4" fontId="3" fillId="4" borderId="76" xfId="8" applyNumberFormat="1" applyFont="1" applyFill="1" applyBorder="1" applyAlignment="1">
      <alignment horizontal="center"/>
    </xf>
    <xf numFmtId="4" fontId="3" fillId="4" borderId="44" xfId="8" applyNumberFormat="1" applyFont="1" applyFill="1" applyBorder="1" applyAlignment="1">
      <alignment horizontal="center"/>
    </xf>
    <xf numFmtId="0" fontId="3" fillId="4" borderId="20" xfId="8" applyFont="1" applyFill="1" applyBorder="1"/>
    <xf numFmtId="164" fontId="6" fillId="0" borderId="30" xfId="8" applyNumberFormat="1" applyFont="1" applyBorder="1" applyAlignment="1">
      <alignment horizontal="center"/>
    </xf>
    <xf numFmtId="4" fontId="43" fillId="0" borderId="17" xfId="8" applyNumberFormat="1" applyBorder="1" applyAlignment="1">
      <alignment horizontal="center"/>
    </xf>
    <xf numFmtId="4" fontId="43" fillId="0" borderId="25" xfId="8" applyNumberFormat="1" applyBorder="1" applyAlignment="1">
      <alignment horizontal="center"/>
    </xf>
    <xf numFmtId="4" fontId="43" fillId="0" borderId="29" xfId="8" applyNumberFormat="1" applyBorder="1" applyAlignment="1">
      <alignment horizontal="center"/>
    </xf>
    <xf numFmtId="4" fontId="43" fillId="0" borderId="26" xfId="8" applyNumberFormat="1" applyBorder="1" applyAlignment="1">
      <alignment horizontal="center"/>
    </xf>
    <xf numFmtId="4" fontId="43" fillId="0" borderId="16" xfId="8" applyNumberFormat="1" applyBorder="1" applyAlignment="1">
      <alignment horizontal="center"/>
    </xf>
    <xf numFmtId="0" fontId="43" fillId="0" borderId="16" xfId="8" applyBorder="1"/>
    <xf numFmtId="164" fontId="6" fillId="0" borderId="35" xfId="8" applyNumberFormat="1" applyFont="1" applyBorder="1" applyAlignment="1">
      <alignment horizontal="center"/>
    </xf>
    <xf numFmtId="4" fontId="43" fillId="0" borderId="27" xfId="8" applyNumberFormat="1" applyBorder="1" applyAlignment="1">
      <alignment horizontal="center"/>
    </xf>
    <xf numFmtId="0" fontId="5" fillId="4" borderId="31" xfId="8" applyFont="1" applyFill="1" applyBorder="1" applyAlignment="1">
      <alignment horizontal="center" vertical="center" wrapText="1"/>
    </xf>
    <xf numFmtId="0" fontId="3" fillId="4" borderId="77" xfId="8" applyFont="1" applyFill="1" applyBorder="1" applyAlignment="1">
      <alignment horizontal="center" vertical="center"/>
    </xf>
    <xf numFmtId="0" fontId="3" fillId="4" borderId="74" xfId="8" applyFont="1" applyFill="1" applyBorder="1" applyAlignment="1">
      <alignment horizontal="center" vertical="center"/>
    </xf>
    <xf numFmtId="0" fontId="3" fillId="4" borderId="0" xfId="8" applyFont="1" applyFill="1" applyAlignment="1">
      <alignment horizontal="center" vertical="center"/>
    </xf>
    <xf numFmtId="0" fontId="3" fillId="4" borderId="54" xfId="8" applyFont="1" applyFill="1" applyBorder="1" applyAlignment="1">
      <alignment horizontal="center" vertical="center"/>
    </xf>
    <xf numFmtId="0" fontId="3" fillId="4" borderId="53" xfId="8" applyFont="1" applyFill="1" applyBorder="1" applyAlignment="1">
      <alignment horizontal="center" vertical="center"/>
    </xf>
    <xf numFmtId="0" fontId="3" fillId="4" borderId="16" xfId="8" applyFont="1" applyFill="1" applyBorder="1" applyAlignment="1">
      <alignment horizontal="center" vertical="center" wrapText="1"/>
    </xf>
    <xf numFmtId="0" fontId="5" fillId="4" borderId="35" xfId="8" applyFont="1" applyFill="1" applyBorder="1" applyAlignment="1">
      <alignment horizontal="center" vertical="center" wrapText="1"/>
    </xf>
    <xf numFmtId="0" fontId="3" fillId="4" borderId="52" xfId="8" applyFont="1" applyFill="1" applyBorder="1" applyAlignment="1">
      <alignment horizontal="center" vertical="center"/>
    </xf>
    <xf numFmtId="0" fontId="3" fillId="4" borderId="75" xfId="8" applyFont="1" applyFill="1" applyBorder="1" applyAlignment="1">
      <alignment horizontal="center" vertical="center"/>
    </xf>
    <xf numFmtId="0" fontId="3" fillId="4" borderId="14" xfId="8" applyFont="1" applyFill="1" applyBorder="1" applyAlignment="1">
      <alignment horizontal="center" vertical="center"/>
    </xf>
    <xf numFmtId="0" fontId="3" fillId="4" borderId="42" xfId="8" applyFont="1" applyFill="1" applyBorder="1" applyAlignment="1">
      <alignment horizontal="center" vertical="center"/>
    </xf>
    <xf numFmtId="0" fontId="3" fillId="4" borderId="60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 wrapText="1"/>
    </xf>
    <xf numFmtId="0" fontId="4" fillId="0" borderId="0" xfId="8" applyFont="1"/>
    <xf numFmtId="164" fontId="43" fillId="0" borderId="0" xfId="8" applyNumberFormat="1"/>
    <xf numFmtId="3" fontId="43" fillId="0" borderId="0" xfId="8" applyNumberFormat="1"/>
    <xf numFmtId="165" fontId="3" fillId="4" borderId="66" xfId="8" applyNumberFormat="1" applyFont="1" applyFill="1" applyBorder="1" applyAlignment="1">
      <alignment horizontal="center"/>
    </xf>
    <xf numFmtId="164" fontId="3" fillId="4" borderId="13" xfId="8" applyNumberFormat="1" applyFont="1" applyFill="1" applyBorder="1" applyAlignment="1">
      <alignment horizontal="center"/>
    </xf>
    <xf numFmtId="164" fontId="3" fillId="4" borderId="17" xfId="8" applyNumberFormat="1" applyFont="1" applyFill="1" applyBorder="1"/>
    <xf numFmtId="164" fontId="3" fillId="4" borderId="69" xfId="8" applyNumberFormat="1" applyFont="1" applyFill="1" applyBorder="1"/>
    <xf numFmtId="164" fontId="3" fillId="4" borderId="76" xfId="8" applyNumberFormat="1" applyFont="1" applyFill="1" applyBorder="1"/>
    <xf numFmtId="164" fontId="3" fillId="4" borderId="57" xfId="8" applyNumberFormat="1" applyFont="1" applyFill="1" applyBorder="1"/>
    <xf numFmtId="164" fontId="3" fillId="4" borderId="20" xfId="8" applyNumberFormat="1" applyFont="1" applyFill="1" applyBorder="1"/>
    <xf numFmtId="3" fontId="3" fillId="4" borderId="17" xfId="8" applyNumberFormat="1" applyFont="1" applyFill="1" applyBorder="1"/>
    <xf numFmtId="3" fontId="3" fillId="4" borderId="53" xfId="8" applyNumberFormat="1" applyFont="1" applyFill="1" applyBorder="1"/>
    <xf numFmtId="3" fontId="3" fillId="4" borderId="57" xfId="8" applyNumberFormat="1" applyFont="1" applyFill="1" applyBorder="1"/>
    <xf numFmtId="3" fontId="3" fillId="4" borderId="56" xfId="8" applyNumberFormat="1" applyFont="1" applyFill="1" applyBorder="1"/>
    <xf numFmtId="165" fontId="6" fillId="0" borderId="27" xfId="8" applyNumberFormat="1" applyFont="1" applyBorder="1" applyAlignment="1">
      <alignment horizontal="center"/>
    </xf>
    <xf numFmtId="164" fontId="6" fillId="0" borderId="16" xfId="8" applyNumberFormat="1" applyFont="1" applyBorder="1" applyAlignment="1">
      <alignment horizontal="center"/>
    </xf>
    <xf numFmtId="164" fontId="43" fillId="0" borderId="27" xfId="8" applyNumberFormat="1" applyBorder="1"/>
    <xf numFmtId="164" fontId="43" fillId="0" borderId="17" xfId="8" applyNumberFormat="1" applyBorder="1"/>
    <xf numFmtId="164" fontId="43" fillId="0" borderId="34" xfId="8" applyNumberFormat="1" applyBorder="1"/>
    <xf numFmtId="164" fontId="43" fillId="0" borderId="16" xfId="8" applyNumberFormat="1" applyBorder="1"/>
    <xf numFmtId="3" fontId="43" fillId="0" borderId="27" xfId="8" applyNumberFormat="1" applyBorder="1"/>
    <xf numFmtId="3" fontId="43" fillId="0" borderId="29" xfId="8" applyNumberFormat="1" applyBorder="1"/>
    <xf numFmtId="3" fontId="43" fillId="0" borderId="26" xfId="8" applyNumberFormat="1" applyBorder="1"/>
    <xf numFmtId="3" fontId="43" fillId="0" borderId="16" xfId="8" applyNumberFormat="1" applyBorder="1"/>
    <xf numFmtId="165" fontId="6" fillId="0" borderId="28" xfId="8" applyNumberFormat="1" applyFont="1" applyBorder="1" applyAlignment="1">
      <alignment horizontal="center"/>
    </xf>
    <xf numFmtId="164" fontId="6" fillId="0" borderId="13" xfId="8" applyNumberFormat="1" applyFont="1" applyBorder="1" applyAlignment="1">
      <alignment horizontal="center"/>
    </xf>
    <xf numFmtId="164" fontId="43" fillId="0" borderId="36" xfId="8" applyNumberFormat="1" applyBorder="1"/>
    <xf numFmtId="0" fontId="3" fillId="4" borderId="40" xfId="8" applyFont="1" applyFill="1" applyBorder="1" applyAlignment="1">
      <alignment horizontal="center" vertical="center"/>
    </xf>
    <xf numFmtId="0" fontId="3" fillId="4" borderId="48" xfId="8" applyFont="1" applyFill="1" applyBorder="1" applyAlignment="1">
      <alignment horizontal="center" vertical="center"/>
    </xf>
    <xf numFmtId="0" fontId="3" fillId="4" borderId="0" xfId="8" applyFont="1" applyFill="1" applyAlignment="1">
      <alignment horizontal="center" vertical="center"/>
    </xf>
    <xf numFmtId="0" fontId="3" fillId="4" borderId="79" xfId="8" applyFont="1" applyFill="1" applyBorder="1" applyAlignment="1">
      <alignment horizontal="center" vertical="center" wrapText="1"/>
    </xf>
    <xf numFmtId="0" fontId="3" fillId="4" borderId="44" xfId="8" applyFont="1" applyFill="1" applyBorder="1" applyAlignment="1">
      <alignment horizontal="center" vertical="center"/>
    </xf>
    <xf numFmtId="0" fontId="3" fillId="4" borderId="58" xfId="8" applyFont="1" applyFill="1" applyBorder="1" applyAlignment="1">
      <alignment horizontal="center" vertical="center"/>
    </xf>
    <xf numFmtId="0" fontId="5" fillId="4" borderId="52" xfId="8" applyFont="1" applyFill="1" applyBorder="1" applyAlignment="1">
      <alignment horizontal="center" vertical="center"/>
    </xf>
    <xf numFmtId="0" fontId="5" fillId="4" borderId="51" xfId="8" applyFont="1" applyFill="1" applyBorder="1" applyAlignment="1">
      <alignment horizontal="center" vertical="center"/>
    </xf>
    <xf numFmtId="0" fontId="3" fillId="4" borderId="78" xfId="8" applyFont="1" applyFill="1" applyBorder="1" applyAlignment="1">
      <alignment horizontal="center" vertical="center"/>
    </xf>
    <xf numFmtId="0" fontId="3" fillId="4" borderId="43" xfId="8" applyFont="1" applyFill="1" applyBorder="1" applyAlignment="1">
      <alignment horizontal="center" vertical="center" wrapText="1"/>
    </xf>
    <xf numFmtId="0" fontId="3" fillId="4" borderId="61" xfId="8" applyFont="1" applyFill="1" applyBorder="1" applyAlignment="1">
      <alignment horizontal="center" vertical="center"/>
    </xf>
    <xf numFmtId="0" fontId="3" fillId="4" borderId="54" xfId="8" applyFont="1" applyFill="1" applyBorder="1" applyAlignment="1">
      <alignment horizontal="center" vertical="center" wrapText="1"/>
    </xf>
    <xf numFmtId="0" fontId="3" fillId="4" borderId="42" xfId="8" applyFont="1" applyFill="1" applyBorder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3" fillId="0" borderId="50" xfId="8" applyFont="1" applyBorder="1" applyAlignment="1">
      <alignment horizontal="center" vertical="center"/>
    </xf>
  </cellXfs>
  <cellStyles count="10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Percentagem 2" xfId="3" xr:uid="{00000000-0005-0000-0000-000003000000}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6384" width="9.140625" style="200"/>
  </cols>
  <sheetData>
    <row r="2" spans="1:9" x14ac:dyDescent="0.25">
      <c r="D2" s="440" t="s">
        <v>62</v>
      </c>
      <c r="E2" s="440"/>
      <c r="F2" s="440"/>
      <c r="G2" s="440"/>
      <c r="H2" s="440"/>
      <c r="I2" s="440"/>
    </row>
    <row r="3" spans="1:9" x14ac:dyDescent="0.25">
      <c r="D3" s="440"/>
      <c r="E3" s="440"/>
      <c r="F3" s="440"/>
      <c r="G3" s="440"/>
      <c r="H3" s="440"/>
      <c r="I3" s="440"/>
    </row>
    <row r="4" spans="1:9" ht="15.75" x14ac:dyDescent="0.25">
      <c r="D4" s="441" t="s">
        <v>101</v>
      </c>
      <c r="E4" s="441"/>
      <c r="F4" s="441"/>
      <c r="G4" s="441"/>
      <c r="H4" s="441"/>
      <c r="I4" s="441"/>
    </row>
    <row r="6" spans="1:9" ht="15" customHeight="1" x14ac:dyDescent="0.25"/>
    <row r="7" spans="1:9" ht="15" customHeight="1" x14ac:dyDescent="0.25">
      <c r="A7" s="201" t="s">
        <v>61</v>
      </c>
    </row>
    <row r="8" spans="1:9" ht="15" customHeight="1" x14ac:dyDescent="0.25"/>
    <row r="9" spans="1:9" ht="15" customHeight="1" x14ac:dyDescent="0.25">
      <c r="A9" s="201" t="s">
        <v>60</v>
      </c>
    </row>
    <row r="10" spans="1:9" ht="15" customHeight="1" x14ac:dyDescent="0.25"/>
    <row r="11" spans="1:9" ht="15" customHeight="1" x14ac:dyDescent="0.25">
      <c r="A11" s="201" t="s">
        <v>63</v>
      </c>
    </row>
    <row r="12" spans="1:9" ht="15" customHeight="1" x14ac:dyDescent="0.25"/>
    <row r="13" spans="1:9" ht="15" customHeight="1" x14ac:dyDescent="0.25">
      <c r="A13" s="201" t="s">
        <v>64</v>
      </c>
    </row>
    <row r="14" spans="1:9" ht="15" customHeight="1" x14ac:dyDescent="0.25"/>
    <row r="15" spans="1:9" ht="15" customHeight="1" x14ac:dyDescent="0.25">
      <c r="A15" s="201" t="s">
        <v>67</v>
      </c>
    </row>
    <row r="16" spans="1:9" ht="15" customHeight="1" x14ac:dyDescent="0.25"/>
    <row r="17" spans="1:1" ht="15" customHeight="1" x14ac:dyDescent="0.25">
      <c r="A17" s="201" t="s">
        <v>68</v>
      </c>
    </row>
    <row r="18" spans="1:1" ht="15" customHeight="1" x14ac:dyDescent="0.25"/>
    <row r="19" spans="1:1" ht="15" customHeight="1" x14ac:dyDescent="0.25">
      <c r="A19" s="201" t="s">
        <v>66</v>
      </c>
    </row>
    <row r="20" spans="1:1" ht="15" customHeight="1" x14ac:dyDescent="0.25"/>
    <row r="21" spans="1:1" ht="15" customHeight="1" x14ac:dyDescent="0.25">
      <c r="A21" s="201" t="s">
        <v>65</v>
      </c>
    </row>
    <row r="22" spans="1:1" ht="15" customHeight="1" x14ac:dyDescent="0.25"/>
    <row r="23" spans="1:1" ht="15" customHeight="1" x14ac:dyDescent="0.25">
      <c r="A23" s="201" t="s">
        <v>74</v>
      </c>
    </row>
    <row r="24" spans="1:1" ht="15" customHeight="1" x14ac:dyDescent="0.25"/>
    <row r="25" spans="1:1" ht="15" customHeight="1" x14ac:dyDescent="0.25">
      <c r="A25" s="201" t="s">
        <v>76</v>
      </c>
    </row>
    <row r="26" spans="1:1" ht="15" customHeight="1" x14ac:dyDescent="0.25"/>
    <row r="27" spans="1:1" ht="15" customHeight="1" x14ac:dyDescent="0.25">
      <c r="A27" s="201" t="s">
        <v>78</v>
      </c>
    </row>
    <row r="28" spans="1:1" ht="15" customHeight="1" x14ac:dyDescent="0.25"/>
    <row r="29" spans="1:1" ht="15" customHeight="1" x14ac:dyDescent="0.25">
      <c r="A29" s="227" t="s">
        <v>90</v>
      </c>
    </row>
    <row r="30" spans="1:1" ht="15" customHeight="1" x14ac:dyDescent="0.25">
      <c r="A30" s="226"/>
    </row>
    <row r="31" spans="1:1" ht="15" customHeight="1" x14ac:dyDescent="0.25">
      <c r="A31" s="227" t="s">
        <v>91</v>
      </c>
    </row>
    <row r="32" spans="1:1" ht="15" customHeight="1" x14ac:dyDescent="0.25">
      <c r="A32" s="226"/>
    </row>
    <row r="33" spans="1:1" x14ac:dyDescent="0.25">
      <c r="A33" s="227" t="s">
        <v>92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D143"/>
  <sheetViews>
    <sheetView showGridLines="0" workbookViewId="0">
      <selection activeCell="H54" sqref="H54:I91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0" max="304" width="9.140625" style="2"/>
  </cols>
  <sheetData>
    <row r="1" spans="1:304" x14ac:dyDescent="0.25">
      <c r="A1" s="1" t="s">
        <v>72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'7'!S3</f>
        <v>VARIAÇÃO (JAN.-SET)</v>
      </c>
    </row>
    <row r="4" spans="1:304" ht="15.75" thickBot="1" x14ac:dyDescent="0.3"/>
    <row r="5" spans="1:304" ht="24" customHeight="1" x14ac:dyDescent="0.25">
      <c r="A5" s="461" t="s">
        <v>40</v>
      </c>
      <c r="B5" s="478"/>
      <c r="C5" s="463">
        <v>2016</v>
      </c>
      <c r="D5" s="456">
        <v>2017</v>
      </c>
      <c r="E5" s="456">
        <v>2018</v>
      </c>
      <c r="F5" s="456">
        <v>2019</v>
      </c>
      <c r="G5" s="467">
        <v>2020</v>
      </c>
      <c r="H5" s="470" t="s">
        <v>105</v>
      </c>
      <c r="I5" s="469"/>
      <c r="K5" s="484">
        <v>2016</v>
      </c>
      <c r="L5" s="456">
        <v>2017</v>
      </c>
      <c r="M5" s="456">
        <v>2018</v>
      </c>
      <c r="N5" s="456">
        <v>2019</v>
      </c>
      <c r="O5" s="467">
        <v>2020</v>
      </c>
      <c r="P5" s="470" t="str">
        <f>H5</f>
        <v>janeiro - Setembro</v>
      </c>
      <c r="Q5" s="469"/>
      <c r="S5" s="482" t="s">
        <v>98</v>
      </c>
      <c r="T5" s="483"/>
    </row>
    <row r="6" spans="1:304" ht="21.75" customHeight="1" thickBot="1" x14ac:dyDescent="0.3">
      <c r="A6" s="479"/>
      <c r="B6" s="480"/>
      <c r="C6" s="481"/>
      <c r="D6" s="457"/>
      <c r="E6" s="457"/>
      <c r="F6" s="457"/>
      <c r="G6" s="486"/>
      <c r="H6" s="249">
        <v>2020</v>
      </c>
      <c r="I6" s="251">
        <v>2021</v>
      </c>
      <c r="K6" s="485"/>
      <c r="L6" s="457"/>
      <c r="M6" s="457"/>
      <c r="N6" s="457"/>
      <c r="O6" s="486"/>
      <c r="P6" s="249">
        <v>2020</v>
      </c>
      <c r="Q6" s="251">
        <v>2021</v>
      </c>
      <c r="S6" s="178" t="s">
        <v>0</v>
      </c>
      <c r="T6" s="179" t="s">
        <v>49</v>
      </c>
    </row>
    <row r="7" spans="1:304" ht="20.100000000000001" customHeight="1" thickBot="1" x14ac:dyDescent="0.3">
      <c r="A7" s="22" t="s">
        <v>11</v>
      </c>
      <c r="B7" s="23"/>
      <c r="C7" s="30">
        <v>18625525</v>
      </c>
      <c r="D7" s="31">
        <v>19983662</v>
      </c>
      <c r="E7" s="31">
        <v>20334191</v>
      </c>
      <c r="F7" s="66">
        <v>21469566</v>
      </c>
      <c r="G7" s="32">
        <v>19721313</v>
      </c>
      <c r="H7" s="31">
        <v>15331992</v>
      </c>
      <c r="I7" s="235">
        <v>15121288</v>
      </c>
      <c r="K7" s="192">
        <f>C7/C45</f>
        <v>0.16972846980551387</v>
      </c>
      <c r="L7" s="42">
        <f>D7/D45</f>
        <v>0.17784797322324608</v>
      </c>
      <c r="M7" s="42">
        <f>E7/E45</f>
        <v>0.17665948104128135</v>
      </c>
      <c r="N7" s="42">
        <f t="shared" ref="N7:O7" si="0">F7/F45</f>
        <v>0.17230843190739939</v>
      </c>
      <c r="O7" s="400">
        <f t="shared" si="0"/>
        <v>0.17607989587978243</v>
      </c>
      <c r="P7" s="398">
        <f>H7/H45</f>
        <v>0.18775439987456255</v>
      </c>
      <c r="Q7" s="280">
        <f>I7/I45</f>
        <v>0.18266458522477855</v>
      </c>
      <c r="S7" s="144">
        <f>(I7-H7)/H7</f>
        <v>-1.3742767410783934E-2</v>
      </c>
      <c r="T7" s="143">
        <f>(Q7-P7)*100</f>
        <v>-0.50898146497840024</v>
      </c>
    </row>
    <row r="8" spans="1:304" s="18" customFormat="1" ht="20.100000000000001" customHeight="1" x14ac:dyDescent="0.25">
      <c r="A8" s="44"/>
      <c r="B8" s="17" t="s">
        <v>27</v>
      </c>
      <c r="C8" s="52">
        <v>488904</v>
      </c>
      <c r="D8" s="53">
        <v>462559</v>
      </c>
      <c r="E8" s="53">
        <v>714382</v>
      </c>
      <c r="F8" s="395">
        <v>730840</v>
      </c>
      <c r="G8" s="54">
        <v>596794</v>
      </c>
      <c r="H8" s="53">
        <v>416404</v>
      </c>
      <c r="I8" s="236">
        <v>676319</v>
      </c>
      <c r="K8" s="193">
        <f>C8/C7</f>
        <v>2.6249139286006702E-2</v>
      </c>
      <c r="L8" s="55">
        <f>D8/D7</f>
        <v>2.3146858668846582E-2</v>
      </c>
      <c r="M8" s="55">
        <f>E8/E7</f>
        <v>3.5132059101834937E-2</v>
      </c>
      <c r="N8" s="55">
        <f t="shared" ref="N8:O8" si="1">F8/F7</f>
        <v>3.404074400013489E-2</v>
      </c>
      <c r="O8" s="402">
        <f t="shared" si="1"/>
        <v>3.0261372556685248E-2</v>
      </c>
      <c r="P8" s="316">
        <f>H8/H7</f>
        <v>2.7159158444643072E-2</v>
      </c>
      <c r="Q8" s="283">
        <f>I8/I7</f>
        <v>4.4726282575928721E-2</v>
      </c>
      <c r="S8" s="149">
        <f t="shared" ref="S8:S47" si="2">(I8-H8)/H8</f>
        <v>0.62418948905389959</v>
      </c>
      <c r="T8" s="146">
        <f t="shared" ref="T8:T47" si="3">(Q8-P8)*100</f>
        <v>1.756712413128565</v>
      </c>
      <c r="X8"/>
      <c r="Y8"/>
      <c r="Z8"/>
      <c r="AA8"/>
      <c r="AB8"/>
      <c r="AC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18136621</v>
      </c>
      <c r="D9" s="53">
        <v>19521103</v>
      </c>
      <c r="E9" s="53">
        <v>19619809</v>
      </c>
      <c r="F9" s="395">
        <v>20738726</v>
      </c>
      <c r="G9" s="54">
        <v>19124519</v>
      </c>
      <c r="H9" s="53">
        <v>14915588</v>
      </c>
      <c r="I9" s="236">
        <v>14444969</v>
      </c>
      <c r="K9" s="193">
        <f>C9/C7</f>
        <v>0.9737508607139933</v>
      </c>
      <c r="L9" s="55">
        <f>D9/D7</f>
        <v>0.97685314133115342</v>
      </c>
      <c r="M9" s="55">
        <f>E9/E7</f>
        <v>0.96486794089816508</v>
      </c>
      <c r="N9" s="55">
        <f t="shared" ref="N9:O9" si="4">F9/F7</f>
        <v>0.9659592559998651</v>
      </c>
      <c r="O9" s="402">
        <f t="shared" si="4"/>
        <v>0.96973862744331474</v>
      </c>
      <c r="P9" s="316">
        <f>H9/H7</f>
        <v>0.97284084155535688</v>
      </c>
      <c r="Q9" s="283">
        <f>I9/I7</f>
        <v>0.9552737174240713</v>
      </c>
      <c r="S9" s="147">
        <f t="shared" si="2"/>
        <v>-3.1552158721466425E-2</v>
      </c>
      <c r="T9" s="146">
        <f t="shared" si="3"/>
        <v>-1.7567124131285583</v>
      </c>
      <c r="X9"/>
      <c r="Y9"/>
      <c r="Z9"/>
      <c r="AA9"/>
      <c r="AB9"/>
      <c r="AC9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539211</v>
      </c>
      <c r="D10" s="31">
        <v>687664</v>
      </c>
      <c r="E10" s="31">
        <v>429621</v>
      </c>
      <c r="F10" s="66">
        <v>392807</v>
      </c>
      <c r="G10" s="32">
        <v>274448</v>
      </c>
      <c r="H10" s="31">
        <v>188014</v>
      </c>
      <c r="I10" s="235">
        <v>187921</v>
      </c>
      <c r="K10" s="192">
        <f>C10/C45</f>
        <v>4.9136578932567508E-3</v>
      </c>
      <c r="L10" s="42">
        <f>D10/D45</f>
        <v>6.1199818460995941E-3</v>
      </c>
      <c r="M10" s="42">
        <f>E10/E45</f>
        <v>3.7324633620504665E-3</v>
      </c>
      <c r="N10" s="42">
        <f t="shared" ref="N10:O10" si="5">F10/F45</f>
        <v>3.1525536292745663E-3</v>
      </c>
      <c r="O10" s="400">
        <f t="shared" si="5"/>
        <v>2.4503832612166607E-3</v>
      </c>
      <c r="P10" s="398">
        <f>H10/H45</f>
        <v>2.3024050454771958E-3</v>
      </c>
      <c r="Q10" s="280">
        <f>I10/I45</f>
        <v>2.2700785488660499E-3</v>
      </c>
      <c r="S10" s="144">
        <f t="shared" si="2"/>
        <v>-4.9464401587115858E-4</v>
      </c>
      <c r="T10" s="143">
        <f t="shared" si="3"/>
        <v>-3.2326496611145925E-3</v>
      </c>
    </row>
    <row r="11" spans="1:304" s="18" customFormat="1" ht="20.100000000000001" customHeight="1" x14ac:dyDescent="0.25">
      <c r="A11" s="44"/>
      <c r="B11" s="17" t="s">
        <v>27</v>
      </c>
      <c r="C11" s="52">
        <v>519585</v>
      </c>
      <c r="D11" s="53">
        <v>652024</v>
      </c>
      <c r="E11" s="53">
        <v>372541</v>
      </c>
      <c r="F11" s="395">
        <v>302233</v>
      </c>
      <c r="G11" s="54">
        <v>210842</v>
      </c>
      <c r="H11" s="53">
        <v>143295</v>
      </c>
      <c r="I11" s="236">
        <v>131143</v>
      </c>
      <c r="K11" s="193">
        <f>C11/C10</f>
        <v>0.96360237458063724</v>
      </c>
      <c r="L11" s="194">
        <f>D11/D10</f>
        <v>0.94817236324716725</v>
      </c>
      <c r="M11" s="194">
        <f>E11/E10</f>
        <v>0.86713871063099801</v>
      </c>
      <c r="N11" s="194">
        <f t="shared" ref="N11:O11" si="6">F11/F10</f>
        <v>0.76941856942467934</v>
      </c>
      <c r="O11" s="401">
        <f t="shared" si="6"/>
        <v>0.76824024951903458</v>
      </c>
      <c r="P11" s="316">
        <f>H11/H10</f>
        <v>0.76215069090599641</v>
      </c>
      <c r="Q11" s="283">
        <f>I11/I10</f>
        <v>0.69786239962537444</v>
      </c>
      <c r="S11" s="149">
        <f t="shared" si="2"/>
        <v>-8.4804075508566251E-2</v>
      </c>
      <c r="T11" s="146">
        <f t="shared" si="3"/>
        <v>-6.4288291280621968</v>
      </c>
      <c r="X11"/>
      <c r="Y11"/>
      <c r="Z11"/>
      <c r="AA11"/>
      <c r="AB11"/>
      <c r="AC11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19626</v>
      </c>
      <c r="D12" s="53">
        <v>35640</v>
      </c>
      <c r="E12" s="53">
        <v>57080</v>
      </c>
      <c r="F12" s="395">
        <v>90574</v>
      </c>
      <c r="G12" s="54">
        <v>63606</v>
      </c>
      <c r="H12" s="53">
        <v>44719</v>
      </c>
      <c r="I12" s="236">
        <v>56778</v>
      </c>
      <c r="K12" s="193">
        <f>C12/C10</f>
        <v>3.6397625419362735E-2</v>
      </c>
      <c r="L12" s="63">
        <f>D12/D10</f>
        <v>5.1827636752832779E-2</v>
      </c>
      <c r="M12" s="63">
        <f>E12/E10</f>
        <v>0.13286128936900199</v>
      </c>
      <c r="N12" s="63">
        <f t="shared" ref="N12:O12" si="7">F12/F10</f>
        <v>0.23058143057532071</v>
      </c>
      <c r="O12" s="403">
        <f t="shared" si="7"/>
        <v>0.23175975048096542</v>
      </c>
      <c r="P12" s="316">
        <f>H12/H10</f>
        <v>0.23784930909400365</v>
      </c>
      <c r="Q12" s="283">
        <f>I12/I10</f>
        <v>0.3021376003746255</v>
      </c>
      <c r="S12" s="147">
        <f t="shared" si="2"/>
        <v>0.26966166506406675</v>
      </c>
      <c r="T12" s="146">
        <f t="shared" si="3"/>
        <v>6.4288291280621852</v>
      </c>
      <c r="X12"/>
      <c r="Y12"/>
      <c r="Z12"/>
      <c r="AA12"/>
      <c r="AB12"/>
      <c r="AC12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11753648</v>
      </c>
      <c r="D13" s="31">
        <v>13623943</v>
      </c>
      <c r="E13" s="31">
        <v>13143932</v>
      </c>
      <c r="F13" s="66">
        <v>12900583</v>
      </c>
      <c r="G13" s="32">
        <v>12304512</v>
      </c>
      <c r="H13" s="31">
        <v>8494277</v>
      </c>
      <c r="I13" s="235">
        <v>9246696</v>
      </c>
      <c r="K13" s="192">
        <f>C13/C45</f>
        <v>0.10710724608689627</v>
      </c>
      <c r="L13" s="42">
        <f>D13/D45</f>
        <v>0.12124858045832795</v>
      </c>
      <c r="M13" s="42">
        <f>E13/E45</f>
        <v>0.11419191478834301</v>
      </c>
      <c r="N13" s="42">
        <f t="shared" ref="N13:O13" si="8">F13/F45</f>
        <v>0.10353629073923779</v>
      </c>
      <c r="O13" s="400">
        <f t="shared" si="8"/>
        <v>0.10985968286247136</v>
      </c>
      <c r="P13" s="398">
        <f>H13/H45</f>
        <v>0.10402026563171306</v>
      </c>
      <c r="Q13" s="280">
        <f>I13/I45</f>
        <v>0.11169973679091484</v>
      </c>
      <c r="S13" s="144">
        <f t="shared" si="2"/>
        <v>8.8579522424333465E-2</v>
      </c>
      <c r="T13" s="143">
        <f t="shared" si="3"/>
        <v>0.76794711592017839</v>
      </c>
    </row>
    <row r="14" spans="1:304" s="18" customFormat="1" ht="20.100000000000001" customHeight="1" x14ac:dyDescent="0.25">
      <c r="A14" s="44"/>
      <c r="B14" s="241" t="s">
        <v>27</v>
      </c>
      <c r="C14" s="242">
        <v>1951595</v>
      </c>
      <c r="D14" s="243">
        <v>1596350</v>
      </c>
      <c r="E14" s="243">
        <v>1314189</v>
      </c>
      <c r="F14" s="396">
        <v>681631</v>
      </c>
      <c r="G14" s="244">
        <v>445678</v>
      </c>
      <c r="H14" s="243">
        <v>332349</v>
      </c>
      <c r="I14" s="274">
        <v>330605</v>
      </c>
      <c r="J14" s="245"/>
      <c r="K14" s="246">
        <f>C14/C13</f>
        <v>0.16604164085907627</v>
      </c>
      <c r="L14" s="247">
        <f>D14/D13</f>
        <v>0.11717239275002839</v>
      </c>
      <c r="M14" s="247">
        <f>E14/E13</f>
        <v>9.9984464314027188E-2</v>
      </c>
      <c r="N14" s="247">
        <f t="shared" ref="N14:O14" si="9">F14/F13</f>
        <v>5.2837224488226614E-2</v>
      </c>
      <c r="O14" s="406">
        <f t="shared" si="9"/>
        <v>3.6220696928086216E-2</v>
      </c>
      <c r="P14" s="399">
        <f>H14/H13</f>
        <v>3.9126225810625199E-2</v>
      </c>
      <c r="Q14" s="286">
        <f>I14/I13</f>
        <v>3.5753851970476806E-2</v>
      </c>
      <c r="S14" s="149">
        <f t="shared" si="2"/>
        <v>-5.2474958552605842E-3</v>
      </c>
      <c r="T14" s="146">
        <f t="shared" si="3"/>
        <v>-0.33723738401483933</v>
      </c>
      <c r="X14"/>
      <c r="Y14"/>
      <c r="Z14"/>
      <c r="AA14"/>
      <c r="AB14"/>
      <c r="AC14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241" t="s">
        <v>28</v>
      </c>
      <c r="C15" s="242">
        <v>9802053</v>
      </c>
      <c r="D15" s="243">
        <v>12027593</v>
      </c>
      <c r="E15" s="243">
        <v>11829743</v>
      </c>
      <c r="F15" s="396">
        <v>12218952</v>
      </c>
      <c r="G15" s="244">
        <v>11858834</v>
      </c>
      <c r="H15" s="243">
        <v>8161928</v>
      </c>
      <c r="I15" s="274">
        <v>8916091</v>
      </c>
      <c r="J15" s="245"/>
      <c r="K15" s="246">
        <f>C15/C13</f>
        <v>0.83395835914092376</v>
      </c>
      <c r="L15" s="247">
        <f>D15/D13</f>
        <v>0.88282760724997156</v>
      </c>
      <c r="M15" s="247">
        <f>E15/E13</f>
        <v>0.90001553568597281</v>
      </c>
      <c r="N15" s="247">
        <f t="shared" ref="N15:O15" si="10">F15/F13</f>
        <v>0.94716277551177341</v>
      </c>
      <c r="O15" s="406">
        <f t="shared" si="10"/>
        <v>0.96377930307191373</v>
      </c>
      <c r="P15" s="399">
        <f>H15/H13</f>
        <v>0.96087377418937481</v>
      </c>
      <c r="Q15" s="286">
        <f>I15/I13</f>
        <v>0.96424614802952324</v>
      </c>
      <c r="S15" s="147">
        <f t="shared" si="2"/>
        <v>9.2400104485116749E-2</v>
      </c>
      <c r="T15" s="146">
        <f t="shared" si="3"/>
        <v>0.33723738401484349</v>
      </c>
      <c r="X15"/>
      <c r="Y15"/>
      <c r="Z15"/>
      <c r="AA15"/>
      <c r="AB15"/>
      <c r="AC15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108515</v>
      </c>
      <c r="D16" s="31">
        <v>88963</v>
      </c>
      <c r="E16" s="31">
        <v>259060</v>
      </c>
      <c r="F16" s="66">
        <v>298131</v>
      </c>
      <c r="G16" s="32">
        <v>93359</v>
      </c>
      <c r="H16" s="31">
        <v>64516</v>
      </c>
      <c r="I16" s="235">
        <v>96632</v>
      </c>
      <c r="K16" s="192">
        <f>C16/C45</f>
        <v>9.8886259050122547E-4</v>
      </c>
      <c r="L16" s="42">
        <f>D16/D45</f>
        <v>7.9174123550826881E-4</v>
      </c>
      <c r="M16" s="42">
        <f>E16/E45</f>
        <v>2.2506626970580906E-3</v>
      </c>
      <c r="N16" s="42">
        <f t="shared" ref="N16:O16" si="11">F16/F45</f>
        <v>2.3927118560750082E-3</v>
      </c>
      <c r="O16" s="400">
        <f t="shared" si="11"/>
        <v>8.3354708682127849E-4</v>
      </c>
      <c r="P16" s="398">
        <f>H16/H45</f>
        <v>7.9005799522379599E-4</v>
      </c>
      <c r="Q16" s="280">
        <f>I16/I45</f>
        <v>1.167310893056253E-3</v>
      </c>
      <c r="S16" s="144">
        <f t="shared" si="2"/>
        <v>0.49779899559799118</v>
      </c>
      <c r="T16" s="143">
        <f t="shared" si="3"/>
        <v>3.7725289783245707E-2</v>
      </c>
    </row>
    <row r="17" spans="1:304" s="18" customFormat="1" ht="20.100000000000001" customHeight="1" thickBot="1" x14ac:dyDescent="0.3">
      <c r="A17" s="44"/>
      <c r="B17" s="17" t="s">
        <v>27</v>
      </c>
      <c r="C17" s="52">
        <v>108515</v>
      </c>
      <c r="D17" s="53">
        <v>88963</v>
      </c>
      <c r="E17" s="53">
        <v>259060</v>
      </c>
      <c r="F17" s="395">
        <v>298131</v>
      </c>
      <c r="G17" s="54">
        <v>93359</v>
      </c>
      <c r="H17" s="53">
        <v>64516</v>
      </c>
      <c r="I17" s="236">
        <v>96632</v>
      </c>
      <c r="K17" s="193">
        <f>C17/C16</f>
        <v>1</v>
      </c>
      <c r="L17" s="55">
        <f>D17/D16</f>
        <v>1</v>
      </c>
      <c r="M17" s="55">
        <f>E17/E16</f>
        <v>1</v>
      </c>
      <c r="N17" s="55">
        <f t="shared" ref="N17:O17" si="12">F17/F16</f>
        <v>1</v>
      </c>
      <c r="O17" s="402">
        <f t="shared" si="12"/>
        <v>1</v>
      </c>
      <c r="P17" s="316">
        <f>H17/H16</f>
        <v>1</v>
      </c>
      <c r="Q17" s="283">
        <f>I17/I16</f>
        <v>1</v>
      </c>
      <c r="S17" s="228">
        <f t="shared" si="2"/>
        <v>0.49779899559799118</v>
      </c>
      <c r="T17" s="146">
        <f t="shared" si="3"/>
        <v>0</v>
      </c>
      <c r="X17"/>
      <c r="Y17"/>
      <c r="Z17"/>
      <c r="AA17"/>
      <c r="AB17"/>
      <c r="AC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33870</v>
      </c>
      <c r="D18" s="31">
        <v>27242</v>
      </c>
      <c r="E18" s="31">
        <v>23820</v>
      </c>
      <c r="F18" s="66">
        <v>29584</v>
      </c>
      <c r="G18" s="32">
        <v>54417</v>
      </c>
      <c r="H18" s="31">
        <v>38356</v>
      </c>
      <c r="I18" s="235">
        <v>21186</v>
      </c>
      <c r="K18" s="192">
        <f>C18/C45</f>
        <v>3.0864650914874908E-4</v>
      </c>
      <c r="L18" s="42">
        <f>D18/D45</f>
        <v>2.4244477746609554E-4</v>
      </c>
      <c r="M18" s="42">
        <f>E18/E45</f>
        <v>2.0694350900920139E-4</v>
      </c>
      <c r="N18" s="42">
        <f t="shared" ref="N18:O18" si="13">F18/F45</f>
        <v>2.374324962856028E-4</v>
      </c>
      <c r="O18" s="400">
        <f t="shared" si="13"/>
        <v>4.8585708741046403E-4</v>
      </c>
      <c r="P18" s="398">
        <f>H18/H45</f>
        <v>4.6970463861373794E-4</v>
      </c>
      <c r="Q18" s="280">
        <f>I18/I45</f>
        <v>2.5592607604406174E-4</v>
      </c>
      <c r="S18" s="144">
        <f t="shared" si="2"/>
        <v>-0.44764834706434459</v>
      </c>
      <c r="T18" s="143">
        <f t="shared" si="3"/>
        <v>-2.1377856256967621E-2</v>
      </c>
    </row>
    <row r="19" spans="1:304" s="18" customFormat="1" ht="20.100000000000001" customHeight="1" x14ac:dyDescent="0.25">
      <c r="A19" s="44"/>
      <c r="B19" s="17" t="s">
        <v>27</v>
      </c>
      <c r="C19" s="52">
        <v>29612</v>
      </c>
      <c r="D19" s="53">
        <v>21817</v>
      </c>
      <c r="E19" s="53">
        <v>17705</v>
      </c>
      <c r="F19" s="395">
        <v>22693</v>
      </c>
      <c r="G19" s="54">
        <v>29313</v>
      </c>
      <c r="H19" s="53">
        <v>20532</v>
      </c>
      <c r="I19" s="236">
        <v>13818</v>
      </c>
      <c r="K19" s="193">
        <f>C19/C18</f>
        <v>0.87428402716268083</v>
      </c>
      <c r="L19" s="55">
        <f>D19/D18</f>
        <v>0.80085896777035459</v>
      </c>
      <c r="M19" s="55">
        <f>E19/E18</f>
        <v>0.74328295549958023</v>
      </c>
      <c r="N19" s="55">
        <f t="shared" ref="N19:O19" si="14">F19/F18</f>
        <v>0.76707003785830175</v>
      </c>
      <c r="O19" s="402">
        <f t="shared" si="14"/>
        <v>0.53867357627212087</v>
      </c>
      <c r="P19" s="316">
        <f>H19/H18</f>
        <v>0.53530086557513823</v>
      </c>
      <c r="Q19" s="283">
        <f>I19/I18</f>
        <v>0.65222316624185783</v>
      </c>
      <c r="S19" s="149">
        <f t="shared" si="2"/>
        <v>-0.32700175336060783</v>
      </c>
      <c r="T19" s="146">
        <f t="shared" si="3"/>
        <v>11.692230066671961</v>
      </c>
      <c r="X19"/>
      <c r="Y19"/>
      <c r="Z19"/>
      <c r="AA19"/>
      <c r="AB19"/>
      <c r="AC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4258</v>
      </c>
      <c r="D20" s="53">
        <v>5425</v>
      </c>
      <c r="E20" s="53">
        <v>6115</v>
      </c>
      <c r="F20" s="395">
        <v>6891</v>
      </c>
      <c r="G20" s="54">
        <v>25104</v>
      </c>
      <c r="H20" s="53">
        <v>17824</v>
      </c>
      <c r="I20" s="236">
        <v>7368</v>
      </c>
      <c r="K20" s="193">
        <f>C20/C18</f>
        <v>0.12571597283731917</v>
      </c>
      <c r="L20" s="55">
        <f>D20/D18</f>
        <v>0.19914103222964541</v>
      </c>
      <c r="M20" s="55">
        <f>E20/E18</f>
        <v>0.25671704450041982</v>
      </c>
      <c r="N20" s="55">
        <f t="shared" ref="N20:O20" si="15">F20/F18</f>
        <v>0.23292996214169823</v>
      </c>
      <c r="O20" s="402">
        <f t="shared" si="15"/>
        <v>0.46132642372787913</v>
      </c>
      <c r="P20" s="316">
        <f>H20/H18</f>
        <v>0.46469913442486183</v>
      </c>
      <c r="Q20" s="283">
        <f>I20/I18</f>
        <v>0.34777683375814217</v>
      </c>
      <c r="S20" s="147">
        <f t="shared" si="2"/>
        <v>-0.58662477558348292</v>
      </c>
      <c r="T20" s="146">
        <f t="shared" si="3"/>
        <v>-11.692230066671966</v>
      </c>
      <c r="X20"/>
      <c r="Y20"/>
      <c r="Z20"/>
      <c r="AA20"/>
      <c r="AB20"/>
      <c r="AC20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1062653</v>
      </c>
      <c r="D21" s="31">
        <v>762668</v>
      </c>
      <c r="E21" s="31">
        <v>1066136</v>
      </c>
      <c r="F21" s="66">
        <v>883932</v>
      </c>
      <c r="G21" s="32">
        <v>522329</v>
      </c>
      <c r="H21" s="31">
        <v>414475</v>
      </c>
      <c r="I21" s="235">
        <v>267377</v>
      </c>
      <c r="K21" s="192">
        <f>C21/C45</f>
        <v>9.6836179181117709E-3</v>
      </c>
      <c r="L21" s="42">
        <f>D21/D45</f>
        <v>6.7874926048202104E-3</v>
      </c>
      <c r="M21" s="42">
        <f>E21/E45</f>
        <v>9.2623813988679232E-3</v>
      </c>
      <c r="N21" s="42">
        <f t="shared" ref="N21:O21" si="16">F21/F45</f>
        <v>7.0941786542294974E-3</v>
      </c>
      <c r="O21" s="400">
        <f t="shared" si="16"/>
        <v>4.6635655513905631E-3</v>
      </c>
      <c r="P21" s="398">
        <f>H21/H45</f>
        <v>5.0756291085991513E-3</v>
      </c>
      <c r="Q21" s="280">
        <f>I21/I45</f>
        <v>3.2299040137087273E-3</v>
      </c>
      <c r="S21" s="144">
        <f t="shared" si="2"/>
        <v>-0.35490198443814464</v>
      </c>
      <c r="T21" s="143">
        <f t="shared" si="3"/>
        <v>-0.18457250948904239</v>
      </c>
    </row>
    <row r="22" spans="1:304" s="18" customFormat="1" ht="20.100000000000001" customHeight="1" x14ac:dyDescent="0.25">
      <c r="A22" s="44"/>
      <c r="B22" s="17" t="s">
        <v>27</v>
      </c>
      <c r="C22" s="52">
        <v>784693</v>
      </c>
      <c r="D22" s="53">
        <v>517210</v>
      </c>
      <c r="E22" s="53">
        <v>768158</v>
      </c>
      <c r="F22" s="395">
        <v>591819</v>
      </c>
      <c r="G22" s="54">
        <v>314208</v>
      </c>
      <c r="H22" s="53">
        <v>262035</v>
      </c>
      <c r="I22" s="236">
        <v>130110</v>
      </c>
      <c r="K22" s="193">
        <f>C22/C21</f>
        <v>0.73842825456663652</v>
      </c>
      <c r="L22" s="55">
        <f>D22/D21</f>
        <v>0.67815877944269332</v>
      </c>
      <c r="M22" s="55">
        <f>E22/E21</f>
        <v>0.72050657702206844</v>
      </c>
      <c r="N22" s="55">
        <f t="shared" ref="N22:O22" si="17">F22/F21</f>
        <v>0.66953000909572224</v>
      </c>
      <c r="O22" s="402">
        <f t="shared" si="17"/>
        <v>0.60155189545286591</v>
      </c>
      <c r="P22" s="316">
        <f>H22/H21</f>
        <v>0.6322094215573919</v>
      </c>
      <c r="Q22" s="283">
        <f>I22/I21</f>
        <v>0.48661627589508449</v>
      </c>
      <c r="S22" s="149">
        <f t="shared" si="2"/>
        <v>-0.50346327780639988</v>
      </c>
      <c r="T22" s="146">
        <f t="shared" si="3"/>
        <v>-14.559314566230741</v>
      </c>
      <c r="X22"/>
      <c r="Y22"/>
      <c r="Z22"/>
      <c r="AA22"/>
      <c r="AB22"/>
      <c r="AC2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277960</v>
      </c>
      <c r="D23" s="53">
        <v>245458</v>
      </c>
      <c r="E23" s="53">
        <v>297978</v>
      </c>
      <c r="F23" s="395">
        <v>292113</v>
      </c>
      <c r="G23" s="54">
        <v>208121</v>
      </c>
      <c r="H23" s="53">
        <v>152440</v>
      </c>
      <c r="I23" s="236">
        <v>137267</v>
      </c>
      <c r="K23" s="193">
        <f>C23/C21</f>
        <v>0.26157174543336348</v>
      </c>
      <c r="L23" s="55">
        <f>D23/D21</f>
        <v>0.32184122055730674</v>
      </c>
      <c r="M23" s="55">
        <f>E23/E21</f>
        <v>0.2794934229779315</v>
      </c>
      <c r="N23" s="55">
        <f t="shared" ref="N23:O23" si="18">F23/F21</f>
        <v>0.3304699909042777</v>
      </c>
      <c r="O23" s="402">
        <f t="shared" si="18"/>
        <v>0.39844810454713409</v>
      </c>
      <c r="P23" s="316">
        <f>H23/H21</f>
        <v>0.3677905784426081</v>
      </c>
      <c r="Q23" s="283">
        <f>I23/I21</f>
        <v>0.51338372410491551</v>
      </c>
      <c r="S23" s="147">
        <f t="shared" si="2"/>
        <v>-9.9534242980844928E-2</v>
      </c>
      <c r="T23" s="146">
        <f t="shared" si="3"/>
        <v>14.559314566230741</v>
      </c>
      <c r="X23"/>
      <c r="Y23"/>
      <c r="Z23"/>
      <c r="AA23"/>
      <c r="AB23"/>
      <c r="AC2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6243657</v>
      </c>
      <c r="D24" s="31">
        <v>5984241</v>
      </c>
      <c r="E24" s="31">
        <v>6482985</v>
      </c>
      <c r="F24" s="66">
        <v>6587279</v>
      </c>
      <c r="G24" s="32">
        <v>5490780</v>
      </c>
      <c r="H24" s="31">
        <v>3928936</v>
      </c>
      <c r="I24" s="235">
        <v>3721749</v>
      </c>
      <c r="K24" s="192">
        <f>C24/C45</f>
        <v>5.6896455192564255E-2</v>
      </c>
      <c r="L24" s="42">
        <f>D24/D45</f>
        <v>5.3257762923004374E-2</v>
      </c>
      <c r="M24" s="42">
        <f>E24/E45</f>
        <v>5.6322907840219039E-2</v>
      </c>
      <c r="N24" s="42">
        <f t="shared" ref="N24:O24" si="19">F24/F45</f>
        <v>5.2867566816513292E-2</v>
      </c>
      <c r="O24" s="400">
        <f t="shared" si="19"/>
        <v>4.9023914923858866E-2</v>
      </c>
      <c r="P24" s="398">
        <f>H24/H45</f>
        <v>4.8113449369499038E-2</v>
      </c>
      <c r="Q24" s="280">
        <f>I24/I45</f>
        <v>4.4958586688894117E-2</v>
      </c>
      <c r="S24" s="144">
        <f t="shared" si="2"/>
        <v>-5.2733615411398913E-2</v>
      </c>
      <c r="T24" s="143">
        <f t="shared" si="3"/>
        <v>-0.31548626806049207</v>
      </c>
    </row>
    <row r="25" spans="1:304" s="18" customFormat="1" ht="19.5" customHeight="1" x14ac:dyDescent="0.25">
      <c r="A25" s="44"/>
      <c r="B25" s="17" t="s">
        <v>27</v>
      </c>
      <c r="C25" s="52">
        <v>1595497</v>
      </c>
      <c r="D25" s="53">
        <v>1691808</v>
      </c>
      <c r="E25" s="53">
        <v>2701487</v>
      </c>
      <c r="F25" s="395">
        <v>2635299</v>
      </c>
      <c r="G25" s="54">
        <v>1783393</v>
      </c>
      <c r="H25" s="53">
        <v>1297669</v>
      </c>
      <c r="I25" s="236">
        <v>1142998</v>
      </c>
      <c r="K25" s="193">
        <f>C25/C24</f>
        <v>0.2555388612795354</v>
      </c>
      <c r="L25" s="55">
        <f>D25/D24</f>
        <v>0.28271053923129097</v>
      </c>
      <c r="M25" s="55">
        <f>E25/E24</f>
        <v>0.41670418796279801</v>
      </c>
      <c r="N25" s="55">
        <f t="shared" ref="N25:O25" si="20">F25/F24</f>
        <v>0.40005881032213758</v>
      </c>
      <c r="O25" s="402">
        <f t="shared" si="20"/>
        <v>0.32479775186767634</v>
      </c>
      <c r="P25" s="316">
        <f>H25/H24</f>
        <v>0.33028509499772968</v>
      </c>
      <c r="Q25" s="283">
        <f>I25/I24</f>
        <v>0.30711313417428204</v>
      </c>
      <c r="S25" s="149">
        <f t="shared" si="2"/>
        <v>-0.11919141167740001</v>
      </c>
      <c r="T25" s="146">
        <f t="shared" si="3"/>
        <v>-2.3171960823447635</v>
      </c>
      <c r="X25"/>
      <c r="Y25"/>
      <c r="Z25"/>
      <c r="AA25"/>
      <c r="AB25"/>
      <c r="AC25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4648160</v>
      </c>
      <c r="D26" s="53">
        <v>4292433</v>
      </c>
      <c r="E26" s="53">
        <v>3781498</v>
      </c>
      <c r="F26" s="395">
        <v>3951980</v>
      </c>
      <c r="G26" s="54">
        <v>3707387</v>
      </c>
      <c r="H26" s="53">
        <v>2631267</v>
      </c>
      <c r="I26" s="236">
        <v>2578751</v>
      </c>
      <c r="K26" s="193">
        <f>C26/C24</f>
        <v>0.7444611387204646</v>
      </c>
      <c r="L26" s="55">
        <f>D26/D24</f>
        <v>0.71728946076870903</v>
      </c>
      <c r="M26" s="55">
        <f>E26/E24</f>
        <v>0.58329581203720204</v>
      </c>
      <c r="N26" s="55">
        <f t="shared" ref="N26:O26" si="21">F26/F24</f>
        <v>0.59994118967786247</v>
      </c>
      <c r="O26" s="402">
        <f t="shared" si="21"/>
        <v>0.67520224813232366</v>
      </c>
      <c r="P26" s="316">
        <f>H26/H24</f>
        <v>0.66971490500227038</v>
      </c>
      <c r="Q26" s="283">
        <f>I26/I24</f>
        <v>0.69288686582571801</v>
      </c>
      <c r="S26" s="147">
        <f t="shared" si="2"/>
        <v>-1.9958445874173926E-2</v>
      </c>
      <c r="T26" s="146">
        <f t="shared" si="3"/>
        <v>2.3171960823447635</v>
      </c>
      <c r="X26"/>
      <c r="Y26"/>
      <c r="Z26"/>
      <c r="AA26"/>
      <c r="AB26"/>
      <c r="AC2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372565</v>
      </c>
      <c r="D27" s="31">
        <v>415358</v>
      </c>
      <c r="E27" s="31">
        <v>770569</v>
      </c>
      <c r="F27" s="66">
        <v>903668</v>
      </c>
      <c r="G27" s="32">
        <v>848363</v>
      </c>
      <c r="H27" s="31">
        <v>574649</v>
      </c>
      <c r="I27" s="235">
        <v>656269</v>
      </c>
      <c r="K27" s="192">
        <f>C27/C45</f>
        <v>3.3950660372306972E-3</v>
      </c>
      <c r="L27" s="42">
        <f>D27/D45</f>
        <v>3.6965486336819073E-3</v>
      </c>
      <c r="M27" s="42">
        <f>E27/E45</f>
        <v>6.6945530140097107E-3</v>
      </c>
      <c r="N27" s="42">
        <f t="shared" ref="N27:O27" si="22">F27/F45</f>
        <v>7.2525739945043972E-3</v>
      </c>
      <c r="O27" s="400">
        <f t="shared" si="22"/>
        <v>7.5745295816896097E-3</v>
      </c>
      <c r="P27" s="398">
        <f>H27/H45</f>
        <v>7.0371076461243588E-3</v>
      </c>
      <c r="Q27" s="280">
        <f>I27/I45</f>
        <v>7.9277046162258263E-3</v>
      </c>
      <c r="S27" s="144">
        <f t="shared" si="2"/>
        <v>0.14203452890373081</v>
      </c>
      <c r="T27" s="143">
        <f t="shared" si="3"/>
        <v>8.9059697010146752E-2</v>
      </c>
    </row>
    <row r="28" spans="1:304" s="18" customFormat="1" ht="20.100000000000001" customHeight="1" x14ac:dyDescent="0.25">
      <c r="A28" s="44"/>
      <c r="B28" s="17" t="s">
        <v>27</v>
      </c>
      <c r="C28" s="52">
        <v>104050</v>
      </c>
      <c r="D28" s="53">
        <v>91126</v>
      </c>
      <c r="E28" s="53">
        <v>458225</v>
      </c>
      <c r="F28" s="395">
        <v>368620</v>
      </c>
      <c r="G28" s="54">
        <v>266210</v>
      </c>
      <c r="H28" s="53">
        <v>173453</v>
      </c>
      <c r="I28" s="236">
        <v>246469</v>
      </c>
      <c r="K28" s="193">
        <f>C28/C27</f>
        <v>0.2792801256156644</v>
      </c>
      <c r="L28" s="55">
        <f>D28/D27</f>
        <v>0.21939146471236862</v>
      </c>
      <c r="M28" s="55">
        <f>E28/E27</f>
        <v>0.59465797352346128</v>
      </c>
      <c r="N28" s="55">
        <f t="shared" ref="N28:O28" si="23">F28/F27</f>
        <v>0.40791529632564172</v>
      </c>
      <c r="O28" s="402">
        <f t="shared" si="23"/>
        <v>0.31379256285340118</v>
      </c>
      <c r="P28" s="316">
        <f>H28/H27</f>
        <v>0.30184164594387181</v>
      </c>
      <c r="Q28" s="283">
        <f>I28/I27</f>
        <v>0.37556093614051556</v>
      </c>
      <c r="S28" s="149">
        <f t="shared" si="2"/>
        <v>0.4209555326226701</v>
      </c>
      <c r="T28" s="146">
        <f t="shared" si="3"/>
        <v>7.3719290196643747</v>
      </c>
      <c r="X28"/>
      <c r="Y28"/>
      <c r="Z28"/>
      <c r="AA28"/>
      <c r="AB28"/>
      <c r="AC28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268515</v>
      </c>
      <c r="D29" s="53">
        <v>324232</v>
      </c>
      <c r="E29" s="53">
        <v>312344</v>
      </c>
      <c r="F29" s="395">
        <v>535048</v>
      </c>
      <c r="G29" s="54">
        <v>582153</v>
      </c>
      <c r="H29" s="53">
        <v>401196</v>
      </c>
      <c r="I29" s="236">
        <v>409800</v>
      </c>
      <c r="K29" s="193">
        <f>C29/C27</f>
        <v>0.7207198743843356</v>
      </c>
      <c r="L29" s="55">
        <f>D29/D27</f>
        <v>0.78060853528763141</v>
      </c>
      <c r="M29" s="55">
        <f>E29/E27</f>
        <v>0.40534202647653877</v>
      </c>
      <c r="N29" s="55">
        <f t="shared" ref="N29:O29" si="24">F29/F27</f>
        <v>0.59208470367435828</v>
      </c>
      <c r="O29" s="402">
        <f t="shared" si="24"/>
        <v>0.68620743714659882</v>
      </c>
      <c r="P29" s="316">
        <f>H29/H27</f>
        <v>0.69815835405612814</v>
      </c>
      <c r="Q29" s="283">
        <f>I29/I27</f>
        <v>0.62443906385948444</v>
      </c>
      <c r="S29" s="147">
        <f t="shared" si="2"/>
        <v>2.1445876828283434E-2</v>
      </c>
      <c r="T29" s="146">
        <f t="shared" si="3"/>
        <v>-7.3719290196643694</v>
      </c>
      <c r="X29"/>
      <c r="Y29"/>
      <c r="Z29"/>
      <c r="AA29"/>
      <c r="AB29"/>
      <c r="AC29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3895621</v>
      </c>
      <c r="D30" s="31">
        <v>4806982</v>
      </c>
      <c r="E30" s="31">
        <v>5482162</v>
      </c>
      <c r="F30" s="66">
        <v>5289946</v>
      </c>
      <c r="G30" s="32">
        <v>4587955</v>
      </c>
      <c r="H30" s="31">
        <v>3307492</v>
      </c>
      <c r="I30" s="235">
        <v>3551821</v>
      </c>
      <c r="K30" s="192">
        <f>C30/C45</f>
        <v>3.5499551893019163E-2</v>
      </c>
      <c r="L30" s="42">
        <f>D30/D45</f>
        <v>4.2780547730472317E-2</v>
      </c>
      <c r="M30" s="42">
        <f>E30/E45</f>
        <v>4.7627953032615515E-2</v>
      </c>
      <c r="N30" s="42">
        <f t="shared" ref="N30:O30" si="25">F30/F45</f>
        <v>4.2455553136696841E-2</v>
      </c>
      <c r="O30" s="400">
        <f t="shared" si="25"/>
        <v>4.0963126476473814E-2</v>
      </c>
      <c r="P30" s="398">
        <f>H30/H45</f>
        <v>4.0503293737037996E-2</v>
      </c>
      <c r="Q30" s="280">
        <f>I30/I45</f>
        <v>4.2905862897238529E-2</v>
      </c>
      <c r="S30" s="144">
        <f t="shared" si="2"/>
        <v>7.3871380490111535E-2</v>
      </c>
      <c r="T30" s="143">
        <f t="shared" si="3"/>
        <v>0.24025691602005336</v>
      </c>
    </row>
    <row r="31" spans="1:304" s="18" customFormat="1" ht="20.100000000000001" customHeight="1" x14ac:dyDescent="0.25">
      <c r="A31" s="44"/>
      <c r="B31" s="17" t="s">
        <v>27</v>
      </c>
      <c r="C31" s="52">
        <v>3628299</v>
      </c>
      <c r="D31" s="53">
        <v>4602038</v>
      </c>
      <c r="E31" s="53">
        <v>5234814</v>
      </c>
      <c r="F31" s="395">
        <v>4932387</v>
      </c>
      <c r="G31" s="54">
        <v>4431086</v>
      </c>
      <c r="H31" s="53">
        <v>3179945</v>
      </c>
      <c r="I31" s="236">
        <v>3374107</v>
      </c>
      <c r="K31" s="193">
        <f>C31/C30</f>
        <v>0.93137884819904193</v>
      </c>
      <c r="L31" s="55">
        <f>D31/D30</f>
        <v>0.95736534898612058</v>
      </c>
      <c r="M31" s="55">
        <f>E31/E30</f>
        <v>0.95488130412782402</v>
      </c>
      <c r="N31" s="55">
        <f t="shared" ref="N31:O31" si="26">F31/F30</f>
        <v>0.93240781663933814</v>
      </c>
      <c r="O31" s="402">
        <f t="shared" si="26"/>
        <v>0.96580851381497856</v>
      </c>
      <c r="P31" s="316">
        <f>H31/H30</f>
        <v>0.96143694376282696</v>
      </c>
      <c r="Q31" s="283">
        <f>I31/I30</f>
        <v>0.94996538395375218</v>
      </c>
      <c r="S31" s="149">
        <f t="shared" si="2"/>
        <v>6.1058288743987714E-2</v>
      </c>
      <c r="T31" s="146">
        <f t="shared" si="3"/>
        <v>-1.1471559809074772</v>
      </c>
      <c r="X31"/>
      <c r="Y31"/>
      <c r="Z31"/>
      <c r="AA31"/>
      <c r="AB31"/>
      <c r="AC31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267322</v>
      </c>
      <c r="D32" s="53">
        <v>204944</v>
      </c>
      <c r="E32" s="53">
        <v>247348</v>
      </c>
      <c r="F32" s="395">
        <v>357559</v>
      </c>
      <c r="G32" s="54">
        <v>156869</v>
      </c>
      <c r="H32" s="53">
        <v>127547</v>
      </c>
      <c r="I32" s="236">
        <v>177714</v>
      </c>
      <c r="K32" s="193">
        <f>C32/C30</f>
        <v>6.8621151800958055E-2</v>
      </c>
      <c r="L32" s="55">
        <f>D32/D30</f>
        <v>4.2634651013879393E-2</v>
      </c>
      <c r="M32" s="55">
        <f>E32/E30</f>
        <v>4.5118695872175978E-2</v>
      </c>
      <c r="N32" s="55">
        <f t="shared" ref="N32:O32" si="27">F32/F30</f>
        <v>6.7592183360661903E-2</v>
      </c>
      <c r="O32" s="402">
        <f t="shared" si="27"/>
        <v>3.4191486185021429E-2</v>
      </c>
      <c r="P32" s="316">
        <f>H32/H30</f>
        <v>3.8563056237173057E-2</v>
      </c>
      <c r="Q32" s="283">
        <f>I32/I30</f>
        <v>5.0034616046247829E-2</v>
      </c>
      <c r="S32" s="147">
        <f t="shared" si="2"/>
        <v>0.39332167749927477</v>
      </c>
      <c r="T32" s="146">
        <f t="shared" si="3"/>
        <v>1.1471559809074772</v>
      </c>
      <c r="X32"/>
      <c r="Y32"/>
      <c r="Z32"/>
      <c r="AA32"/>
      <c r="AB32"/>
      <c r="AC3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4845416</v>
      </c>
      <c r="D33" s="31">
        <v>5201550</v>
      </c>
      <c r="E33" s="31">
        <v>5167240</v>
      </c>
      <c r="F33" s="66">
        <v>10234310</v>
      </c>
      <c r="G33" s="32">
        <v>8944478</v>
      </c>
      <c r="H33" s="31">
        <v>6605678</v>
      </c>
      <c r="I33" s="235">
        <v>6132613</v>
      </c>
      <c r="K33" s="192">
        <f>C33/C45</f>
        <v>4.4154730846575001E-2</v>
      </c>
      <c r="L33" s="42">
        <f>D33/D45</f>
        <v>4.6292072249789637E-2</v>
      </c>
      <c r="M33" s="42">
        <f>E33/E45</f>
        <v>4.4891972186931396E-2</v>
      </c>
      <c r="N33" s="42">
        <f t="shared" ref="N33:O33" si="28">F33/F45</f>
        <v>8.2137566625902769E-2</v>
      </c>
      <c r="O33" s="400">
        <f t="shared" si="28"/>
        <v>7.9859934018541495E-2</v>
      </c>
      <c r="P33" s="398">
        <f>H33/H45</f>
        <v>8.0892626910749804E-2</v>
      </c>
      <c r="Q33" s="280">
        <f>I33/I45</f>
        <v>7.4081732322609353E-2</v>
      </c>
      <c r="S33" s="144">
        <f t="shared" si="2"/>
        <v>-7.161490463204534E-2</v>
      </c>
      <c r="T33" s="143">
        <f t="shared" si="3"/>
        <v>-0.68108945881404503</v>
      </c>
    </row>
    <row r="34" spans="1:16384" s="18" customFormat="1" ht="20.100000000000001" customHeight="1" x14ac:dyDescent="0.25">
      <c r="A34" s="44"/>
      <c r="B34" s="17" t="s">
        <v>27</v>
      </c>
      <c r="C34" s="52">
        <v>4382170</v>
      </c>
      <c r="D34" s="53">
        <v>4753054</v>
      </c>
      <c r="E34" s="53">
        <v>4732215</v>
      </c>
      <c r="F34" s="395">
        <v>9690051</v>
      </c>
      <c r="G34" s="54">
        <v>8440503</v>
      </c>
      <c r="H34" s="53">
        <v>6269792</v>
      </c>
      <c r="I34" s="236">
        <v>5799705</v>
      </c>
      <c r="K34" s="193">
        <f>C34/C33</f>
        <v>0.90439499931481626</v>
      </c>
      <c r="L34" s="55">
        <f>D34/D33</f>
        <v>0.91377647047514687</v>
      </c>
      <c r="M34" s="55">
        <f>E34/E33</f>
        <v>0.91581095517142619</v>
      </c>
      <c r="N34" s="55">
        <f t="shared" ref="N34:O34" si="29">F34/F33</f>
        <v>0.94682015690359189</v>
      </c>
      <c r="O34" s="402">
        <f t="shared" si="29"/>
        <v>0.94365518032466511</v>
      </c>
      <c r="P34" s="316">
        <f>H34/H33</f>
        <v>0.94915192656983882</v>
      </c>
      <c r="Q34" s="283">
        <f>I34/I33</f>
        <v>0.94571514621907493</v>
      </c>
      <c r="S34" s="149">
        <f t="shared" si="2"/>
        <v>-7.4976490448167982E-2</v>
      </c>
      <c r="T34" s="146">
        <f t="shared" si="3"/>
        <v>-0.34367803507638905</v>
      </c>
      <c r="X34"/>
      <c r="Y34"/>
      <c r="Z34"/>
      <c r="AA34"/>
      <c r="AB34"/>
      <c r="AC34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463246</v>
      </c>
      <c r="D35" s="53">
        <v>448496</v>
      </c>
      <c r="E35" s="53">
        <v>435025</v>
      </c>
      <c r="F35" s="395">
        <v>544259</v>
      </c>
      <c r="G35" s="54">
        <v>503975</v>
      </c>
      <c r="H35" s="53">
        <v>335886</v>
      </c>
      <c r="I35" s="236">
        <v>332908</v>
      </c>
      <c r="K35" s="193">
        <f>C35/C33</f>
        <v>9.5605000685183683E-2</v>
      </c>
      <c r="L35" s="55">
        <f>D35/D33</f>
        <v>8.6223529524853168E-2</v>
      </c>
      <c r="M35" s="55">
        <f>E35/E33</f>
        <v>8.4189044828573867E-2</v>
      </c>
      <c r="N35" s="55">
        <f t="shared" ref="N35:O35" si="30">F35/F33</f>
        <v>5.317984309640806E-2</v>
      </c>
      <c r="O35" s="402">
        <f t="shared" si="30"/>
        <v>5.6344819675334883E-2</v>
      </c>
      <c r="P35" s="316">
        <f>H35/H33</f>
        <v>5.0848073430161143E-2</v>
      </c>
      <c r="Q35" s="283">
        <f>I35/I33</f>
        <v>5.4284853780925034E-2</v>
      </c>
      <c r="S35" s="147">
        <f t="shared" si="2"/>
        <v>-8.8661033803135586E-3</v>
      </c>
      <c r="T35" s="146">
        <f t="shared" si="3"/>
        <v>0.34367803507638905</v>
      </c>
      <c r="X35"/>
      <c r="Y35"/>
      <c r="Z35"/>
      <c r="AA35"/>
      <c r="AB35"/>
      <c r="AC35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14042265</v>
      </c>
      <c r="D36" s="31">
        <v>14810295</v>
      </c>
      <c r="E36" s="31">
        <v>17624800</v>
      </c>
      <c r="F36" s="66">
        <v>20081558</v>
      </c>
      <c r="G36" s="32">
        <v>20605445</v>
      </c>
      <c r="H36" s="31">
        <v>15215155</v>
      </c>
      <c r="I36" s="235">
        <v>16217090</v>
      </c>
      <c r="K36" s="192">
        <f>C36/C45</f>
        <v>0.12796268298764862</v>
      </c>
      <c r="L36" s="42">
        <f>D36/D45</f>
        <v>0.13180672033926391</v>
      </c>
      <c r="M36" s="42">
        <f>E36/E45</f>
        <v>0.15312082105732044</v>
      </c>
      <c r="N36" s="42">
        <f t="shared" ref="N36:O36" si="31">F36/F45</f>
        <v>0.16116868730543932</v>
      </c>
      <c r="O36" s="400">
        <f t="shared" si="31"/>
        <v>0.18397378562758898</v>
      </c>
      <c r="P36" s="398">
        <f>H36/H45</f>
        <v>0.18632362292019522</v>
      </c>
      <c r="Q36" s="280">
        <f>I36/I45</f>
        <v>0.19590183180182166</v>
      </c>
      <c r="S36" s="144">
        <f t="shared" si="2"/>
        <v>6.5851120149613987E-2</v>
      </c>
      <c r="T36" s="143">
        <f t="shared" si="3"/>
        <v>0.95782088816264432</v>
      </c>
      <c r="AD36" s="46"/>
      <c r="AE36" s="49"/>
      <c r="AF36" s="49"/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12343205</v>
      </c>
      <c r="D37" s="53">
        <v>12938420</v>
      </c>
      <c r="E37" s="53">
        <v>15539519</v>
      </c>
      <c r="F37" s="395">
        <v>17536410</v>
      </c>
      <c r="G37" s="54">
        <v>17969260</v>
      </c>
      <c r="H37" s="53">
        <v>13332757</v>
      </c>
      <c r="I37" s="236">
        <v>14181725</v>
      </c>
      <c r="K37" s="193">
        <f>C37/C36</f>
        <v>0.87900385016234917</v>
      </c>
      <c r="L37" s="55">
        <f>D37/D36</f>
        <v>0.87360987745348762</v>
      </c>
      <c r="M37" s="55">
        <f>E37/E36</f>
        <v>0.8816848418138078</v>
      </c>
      <c r="N37" s="55">
        <f t="shared" ref="N37:O37" si="32">F37/F36</f>
        <v>0.87325943534859196</v>
      </c>
      <c r="O37" s="402">
        <f t="shared" si="32"/>
        <v>0.87206367054921652</v>
      </c>
      <c r="P37" s="316">
        <f>H37/H36</f>
        <v>0.87628137866489042</v>
      </c>
      <c r="Q37" s="283">
        <f>I37/I36</f>
        <v>0.87449258775772964</v>
      </c>
      <c r="S37" s="149">
        <f t="shared" si="2"/>
        <v>6.3675352367106072E-2</v>
      </c>
      <c r="T37" s="146">
        <f t="shared" si="3"/>
        <v>-0.17887909071607755</v>
      </c>
      <c r="X37"/>
      <c r="Y37"/>
      <c r="Z37"/>
      <c r="AA37"/>
      <c r="AB37"/>
      <c r="AC3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1699060</v>
      </c>
      <c r="D38" s="53">
        <v>1871875</v>
      </c>
      <c r="E38" s="53">
        <v>2085281</v>
      </c>
      <c r="F38" s="395">
        <v>2545148</v>
      </c>
      <c r="G38" s="54">
        <v>2636185</v>
      </c>
      <c r="H38" s="53">
        <v>1882398</v>
      </c>
      <c r="I38" s="236">
        <v>2035365</v>
      </c>
      <c r="K38" s="193">
        <f>C38/C36</f>
        <v>0.12099614983765083</v>
      </c>
      <c r="L38" s="55">
        <f>D38/D36</f>
        <v>0.12639012254651241</v>
      </c>
      <c r="M38" s="55">
        <f>E38/E36</f>
        <v>0.11831515818619219</v>
      </c>
      <c r="N38" s="55">
        <f t="shared" ref="N38:O38" si="33">F38/F36</f>
        <v>0.12674056465140801</v>
      </c>
      <c r="O38" s="402">
        <f t="shared" si="33"/>
        <v>0.12793632945078351</v>
      </c>
      <c r="P38" s="316">
        <f>H38/H36</f>
        <v>0.12371862133510964</v>
      </c>
      <c r="Q38" s="283">
        <f>I38/I36</f>
        <v>0.12550741224227036</v>
      </c>
      <c r="S38" s="147">
        <f t="shared" si="2"/>
        <v>8.126177354629574E-2</v>
      </c>
      <c r="T38" s="146">
        <f t="shared" si="3"/>
        <v>0.178879090716072</v>
      </c>
      <c r="X38"/>
      <c r="Y38"/>
      <c r="Z38"/>
      <c r="AA38"/>
      <c r="AB38"/>
      <c r="AC38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47928070</v>
      </c>
      <c r="D39" s="31">
        <v>45576684</v>
      </c>
      <c r="E39" s="31">
        <v>43835850</v>
      </c>
      <c r="F39" s="66">
        <v>45113270</v>
      </c>
      <c r="G39" s="32">
        <v>38329383</v>
      </c>
      <c r="H39" s="31">
        <v>27325994</v>
      </c>
      <c r="I39" s="235">
        <v>27407099</v>
      </c>
      <c r="K39" s="192">
        <f>C39/C45</f>
        <v>0.43675321806131939</v>
      </c>
      <c r="L39" s="42">
        <f>D39/D45</f>
        <v>0.40561739262985674</v>
      </c>
      <c r="M39" s="42">
        <f>E39/E45</f>
        <v>0.38083730560037787</v>
      </c>
      <c r="N39" s="42">
        <f t="shared" ref="N39:O39" si="34">F39/F45</f>
        <v>0.36206585693977811</v>
      </c>
      <c r="O39" s="400">
        <f t="shared" si="34"/>
        <v>0.34222030590845059</v>
      </c>
      <c r="P39" s="398">
        <f>H39/H45</f>
        <v>0.33463202983969059</v>
      </c>
      <c r="Q39" s="280">
        <f>I39/I45</f>
        <v>0.33107671588884779</v>
      </c>
      <c r="S39" s="144">
        <f t="shared" si="2"/>
        <v>2.9680530560022814E-3</v>
      </c>
      <c r="T39" s="177">
        <f t="shared" si="3"/>
        <v>-0.35553139508427978</v>
      </c>
    </row>
    <row r="40" spans="1:16384" s="18" customFormat="1" ht="20.100000000000001" customHeight="1" x14ac:dyDescent="0.25">
      <c r="A40" s="44"/>
      <c r="B40" s="17" t="s">
        <v>27</v>
      </c>
      <c r="C40" s="52">
        <v>34742771</v>
      </c>
      <c r="D40" s="53">
        <v>33774671</v>
      </c>
      <c r="E40" s="53">
        <v>33251813</v>
      </c>
      <c r="F40" s="395">
        <v>34295432</v>
      </c>
      <c r="G40" s="54">
        <v>29413298</v>
      </c>
      <c r="H40" s="53">
        <v>21035900</v>
      </c>
      <c r="I40" s="236">
        <v>21230648</v>
      </c>
      <c r="K40" s="193">
        <f>C40/C39</f>
        <v>0.72489401304913803</v>
      </c>
      <c r="L40" s="55">
        <f>D40/D39</f>
        <v>0.74105152099261984</v>
      </c>
      <c r="M40" s="55">
        <f>E40/E39</f>
        <v>0.75855294239760374</v>
      </c>
      <c r="N40" s="55">
        <f t="shared" ref="N40:O40" si="35">F40/F39</f>
        <v>0.76020718515860186</v>
      </c>
      <c r="O40" s="402">
        <f t="shared" si="35"/>
        <v>0.76738250652247653</v>
      </c>
      <c r="P40" s="316">
        <f>H40/H39</f>
        <v>0.76981280168618937</v>
      </c>
      <c r="Q40" s="283">
        <f>I40/I39</f>
        <v>0.7746404681502409</v>
      </c>
      <c r="S40" s="149">
        <f t="shared" si="2"/>
        <v>9.2578877062545455E-3</v>
      </c>
      <c r="T40" s="146">
        <f t="shared" si="3"/>
        <v>0.48276664640515277</v>
      </c>
      <c r="X40"/>
      <c r="Y40"/>
      <c r="Z40"/>
      <c r="AA40"/>
      <c r="AB40"/>
      <c r="AC40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13185299</v>
      </c>
      <c r="D41" s="53">
        <v>11802013</v>
      </c>
      <c r="E41" s="53">
        <v>10584037</v>
      </c>
      <c r="F41" s="395">
        <v>10817838</v>
      </c>
      <c r="G41" s="54">
        <v>8916085</v>
      </c>
      <c r="H41" s="53">
        <v>6290094</v>
      </c>
      <c r="I41" s="236">
        <v>6176451</v>
      </c>
      <c r="K41" s="193">
        <f>C41/C39</f>
        <v>0.27510598695086197</v>
      </c>
      <c r="L41" s="55">
        <f>D41/D39</f>
        <v>0.25894847900738016</v>
      </c>
      <c r="M41" s="55">
        <f>E41/E39</f>
        <v>0.24144705760239621</v>
      </c>
      <c r="N41" s="55">
        <f t="shared" ref="N41:O41" si="36">F41/F39</f>
        <v>0.23979281484139811</v>
      </c>
      <c r="O41" s="402">
        <f t="shared" si="36"/>
        <v>0.2326174934775235</v>
      </c>
      <c r="P41" s="316">
        <f>H41/H39</f>
        <v>0.23018719831381065</v>
      </c>
      <c r="Q41" s="283">
        <f>I41/I39</f>
        <v>0.22535953184975907</v>
      </c>
      <c r="S41" s="147">
        <f t="shared" si="2"/>
        <v>-1.8066979603166503E-2</v>
      </c>
      <c r="T41" s="146">
        <f t="shared" si="3"/>
        <v>-0.48276664640515832</v>
      </c>
      <c r="X41"/>
      <c r="Y41"/>
      <c r="Z41"/>
      <c r="AA41"/>
      <c r="AB41"/>
      <c r="AC41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286172</v>
      </c>
      <c r="D42" s="31">
        <v>394480</v>
      </c>
      <c r="E42" s="31">
        <v>483510</v>
      </c>
      <c r="F42" s="66">
        <v>414991</v>
      </c>
      <c r="G42" s="32">
        <v>225289</v>
      </c>
      <c r="H42" s="31">
        <v>170294</v>
      </c>
      <c r="I42" s="235">
        <v>153976</v>
      </c>
      <c r="K42" s="192">
        <f>C42/C45</f>
        <v>2.6077941782142256E-3</v>
      </c>
      <c r="L42" s="42">
        <f>D42/D45</f>
        <v>3.5107413484628653E-3</v>
      </c>
      <c r="M42" s="42">
        <f>E42/E45</f>
        <v>4.2006404719159935E-3</v>
      </c>
      <c r="N42" s="42">
        <f t="shared" ref="N42:O42" si="37">F42/F45</f>
        <v>3.3305958986634189E-3</v>
      </c>
      <c r="O42" s="400">
        <f t="shared" si="37"/>
        <v>2.0114717343039132E-3</v>
      </c>
      <c r="P42" s="398">
        <f>H42/H45</f>
        <v>2.0854072825135022E-3</v>
      </c>
      <c r="Q42" s="280">
        <f>I42/I45</f>
        <v>1.8600242369942628E-3</v>
      </c>
      <c r="S42" s="102">
        <f t="shared" si="2"/>
        <v>-9.5822518702949014E-2</v>
      </c>
      <c r="T42" s="177">
        <f t="shared" si="3"/>
        <v>-2.2538304551923943E-2</v>
      </c>
    </row>
    <row r="43" spans="1:16384" s="18" customFormat="1" ht="20.100000000000001" customHeight="1" x14ac:dyDescent="0.25">
      <c r="A43" s="44"/>
      <c r="B43" s="17" t="s">
        <v>27</v>
      </c>
      <c r="C43" s="52">
        <v>262078</v>
      </c>
      <c r="D43" s="53">
        <v>372736</v>
      </c>
      <c r="E43" s="53">
        <v>461184</v>
      </c>
      <c r="F43" s="395">
        <v>398506</v>
      </c>
      <c r="G43" s="54">
        <v>213742</v>
      </c>
      <c r="H43" s="53">
        <v>161170</v>
      </c>
      <c r="I43" s="236">
        <v>146497</v>
      </c>
      <c r="K43" s="193">
        <f>C43/C42</f>
        <v>0.91580587898187105</v>
      </c>
      <c r="L43" s="55">
        <f>D43/D42</f>
        <v>0.94487933482052322</v>
      </c>
      <c r="M43" s="55">
        <f>E43/E42</f>
        <v>0.95382515356455921</v>
      </c>
      <c r="N43" s="55">
        <f t="shared" ref="N43:O43" si="38">F43/F42</f>
        <v>0.96027624695475322</v>
      </c>
      <c r="O43" s="402">
        <f t="shared" si="38"/>
        <v>0.94874583312989091</v>
      </c>
      <c r="P43" s="316">
        <f>H43/H42</f>
        <v>0.94642207006706047</v>
      </c>
      <c r="Q43" s="283">
        <f>I43/I42</f>
        <v>0.95142749519405623</v>
      </c>
      <c r="S43" s="149">
        <f t="shared" si="2"/>
        <v>-9.1040516225103923E-2</v>
      </c>
      <c r="T43" s="146">
        <f t="shared" si="3"/>
        <v>0.5005425126995755</v>
      </c>
      <c r="X43"/>
      <c r="Y43"/>
      <c r="Z43"/>
      <c r="AA43"/>
      <c r="AB43"/>
      <c r="AC43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24094</v>
      </c>
      <c r="D44" s="53">
        <v>21744</v>
      </c>
      <c r="E44" s="53">
        <v>22326</v>
      </c>
      <c r="F44" s="395">
        <v>16485</v>
      </c>
      <c r="G44" s="54">
        <v>11547</v>
      </c>
      <c r="H44" s="53">
        <v>9124</v>
      </c>
      <c r="I44" s="236">
        <v>7479</v>
      </c>
      <c r="K44" s="193">
        <f>C44/C42</f>
        <v>8.4194121018128953E-2</v>
      </c>
      <c r="L44" s="63">
        <f>D44/D42</f>
        <v>5.512066517947678E-2</v>
      </c>
      <c r="M44" s="63">
        <f>E44/E42</f>
        <v>4.6174846435440842E-2</v>
      </c>
      <c r="N44" s="63">
        <f t="shared" ref="N44:O44" si="39">F44/F42</f>
        <v>3.9723753045246765E-2</v>
      </c>
      <c r="O44" s="403">
        <f t="shared" si="39"/>
        <v>5.1254166870109058E-2</v>
      </c>
      <c r="P44" s="316">
        <f>H44/H42</f>
        <v>5.3577929932939507E-2</v>
      </c>
      <c r="Q44" s="283">
        <f>I44/I42</f>
        <v>4.8572504805943786E-2</v>
      </c>
      <c r="S44" s="147">
        <f t="shared" si="2"/>
        <v>-0.18029373081981587</v>
      </c>
      <c r="T44" s="146">
        <f t="shared" si="3"/>
        <v>-0.50054251269957206</v>
      </c>
      <c r="X44"/>
      <c r="Y44"/>
      <c r="Z44"/>
      <c r="AA44"/>
      <c r="AB44"/>
      <c r="AC44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0"/>
      <c r="C45" s="122">
        <f t="shared" ref="C45:E46" si="40">C7+C10+C13+C16+C18+C21+C24+C27+C30+C33+C36+C39+C42</f>
        <v>109737188</v>
      </c>
      <c r="D45" s="123">
        <f t="shared" si="40"/>
        <v>112363732</v>
      </c>
      <c r="E45" s="123">
        <f t="shared" si="40"/>
        <v>115103876</v>
      </c>
      <c r="F45" s="123">
        <f t="shared" ref="F45" si="41">F7+F10+F13+F16+F18+F21+F24+F27+F30+F33+F36+F39+F42</f>
        <v>124599625</v>
      </c>
      <c r="G45" s="250">
        <f t="shared" ref="G45:I45" si="42">G7+G10+G13+G16+G18+G21+G24+G27+G30+G33+G36+G39+G42</f>
        <v>112002071</v>
      </c>
      <c r="H45" s="277">
        <f t="shared" si="42"/>
        <v>81659828</v>
      </c>
      <c r="I45" s="275">
        <f t="shared" si="42"/>
        <v>82781717</v>
      </c>
      <c r="K45" s="128">
        <f>K7+K10+K13+K16+K18+K21+K24+K27+K30+K33+K36+K39+K42</f>
        <v>1.0000000000000002</v>
      </c>
      <c r="L45" s="124">
        <f>L7+L10+L13+L16+L18+L21+L24+L27+L30+L33+L36+L39+L42</f>
        <v>1</v>
      </c>
      <c r="M45" s="124">
        <f>M7+M10+M13+M16+M18+M21+M24+M27+M30+M33+M36+M39+M42</f>
        <v>1</v>
      </c>
      <c r="N45" s="124">
        <f t="shared" ref="N45:O45" si="43">N7+N10+N13+N16+N18+N21+N24+N27+N30+N33+N36+N39+N42</f>
        <v>1</v>
      </c>
      <c r="O45" s="258">
        <f t="shared" si="43"/>
        <v>1</v>
      </c>
      <c r="P45" s="288">
        <f t="shared" ref="P45:Q45" si="44">P7+P10+P13+P16+P18+P21+P24+P27+P30+P33+P36+P39+P42</f>
        <v>0.99999999999999989</v>
      </c>
      <c r="Q45" s="289">
        <f t="shared" si="44"/>
        <v>1</v>
      </c>
      <c r="S45" s="132">
        <f t="shared" si="2"/>
        <v>1.3738566777289808E-2</v>
      </c>
      <c r="T45" s="181">
        <f t="shared" si="3"/>
        <v>1.1102230246251565E-14</v>
      </c>
    </row>
    <row r="46" spans="1:16384" s="18" customFormat="1" ht="20.100000000000001" customHeight="1" x14ac:dyDescent="0.25">
      <c r="A46" s="44"/>
      <c r="B46" s="17" t="s">
        <v>27</v>
      </c>
      <c r="C46" s="180">
        <f t="shared" si="40"/>
        <v>60940974</v>
      </c>
      <c r="D46" s="72">
        <f t="shared" si="40"/>
        <v>61562776</v>
      </c>
      <c r="E46" s="72">
        <f t="shared" si="40"/>
        <v>65825292</v>
      </c>
      <c r="F46" s="72">
        <f t="shared" ref="F46" si="45">F8+F11+F14+F17+F19+F22+F25+F28+F31+F34+F37+F40+F43</f>
        <v>72484052</v>
      </c>
      <c r="G46" s="73">
        <f t="shared" ref="G46:I46" si="46">G8+G11+G14+G17+G19+G22+G25+G28+G31+G34+G37+G40+G43</f>
        <v>64207686</v>
      </c>
      <c r="H46" s="72">
        <f t="shared" si="46"/>
        <v>46689817</v>
      </c>
      <c r="I46" s="276">
        <f t="shared" si="46"/>
        <v>47500776</v>
      </c>
      <c r="K46" s="175">
        <f>C46/C45</f>
        <v>0.55533566251032418</v>
      </c>
      <c r="L46" s="55">
        <f>D46/D45</f>
        <v>0.54788831684586625</v>
      </c>
      <c r="M46" s="55">
        <f>E46/E45</f>
        <v>0.57187728413246486</v>
      </c>
      <c r="N46" s="55">
        <f t="shared" ref="N46:O46" si="47">F46/F45</f>
        <v>0.58173571549673608</v>
      </c>
      <c r="O46" s="401">
        <f t="shared" si="47"/>
        <v>0.57327231029504799</v>
      </c>
      <c r="P46" s="404">
        <f>H46/H45</f>
        <v>0.5717599233738283</v>
      </c>
      <c r="Q46" s="292">
        <f>I46/I45</f>
        <v>0.57380757154384709</v>
      </c>
      <c r="S46" s="149">
        <f t="shared" si="2"/>
        <v>1.7369076430520172E-2</v>
      </c>
      <c r="T46" s="146">
        <f t="shared" si="3"/>
        <v>0.20476481700187898</v>
      </c>
      <c r="X46"/>
      <c r="Y46"/>
      <c r="Z46"/>
      <c r="AA46"/>
      <c r="AB46"/>
      <c r="AC46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E47" si="48">C9+C12+C15+C20+C23+C26+C29+C32+C35+C38+C41+C44</f>
        <v>48796214</v>
      </c>
      <c r="D47" s="61">
        <f t="shared" si="48"/>
        <v>50800956</v>
      </c>
      <c r="E47" s="61">
        <f t="shared" si="48"/>
        <v>49278584</v>
      </c>
      <c r="F47" s="61">
        <f t="shared" ref="F47" si="49">F9+F12+F15+F20+F23+F26+F29+F32+F35+F38+F41+F44</f>
        <v>52115573</v>
      </c>
      <c r="G47" s="62">
        <f t="shared" ref="G47:I47" si="50">G9+G12+G15+G20+G23+G26+G29+G32+G35+G38+G41+G44</f>
        <v>47794385</v>
      </c>
      <c r="H47" s="61">
        <f t="shared" si="50"/>
        <v>34970011</v>
      </c>
      <c r="I47" s="237">
        <f t="shared" si="50"/>
        <v>35280941</v>
      </c>
      <c r="K47" s="176">
        <f>C47/C45</f>
        <v>0.44466433748967577</v>
      </c>
      <c r="L47" s="63">
        <f>D47/D45</f>
        <v>0.45211168315413375</v>
      </c>
      <c r="M47" s="63">
        <f>E47/E45</f>
        <v>0.42812271586753514</v>
      </c>
      <c r="N47" s="63">
        <f t="shared" ref="N47:O47" si="51">F47/F45</f>
        <v>0.41826428450326397</v>
      </c>
      <c r="O47" s="403">
        <f t="shared" si="51"/>
        <v>0.42672768970495195</v>
      </c>
      <c r="P47" s="405">
        <f>H47/H45</f>
        <v>0.4282400766261717</v>
      </c>
      <c r="Q47" s="294">
        <f>I47/I45</f>
        <v>0.42619242845615296</v>
      </c>
      <c r="S47" s="147">
        <f t="shared" si="2"/>
        <v>8.8913326335527884E-3</v>
      </c>
      <c r="T47" s="148">
        <f t="shared" si="3"/>
        <v>-0.20476481700187343</v>
      </c>
      <c r="X47"/>
      <c r="Y47"/>
      <c r="Z47"/>
      <c r="AA47"/>
      <c r="AB47"/>
      <c r="AC4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(JAN.-SET)</v>
      </c>
    </row>
    <row r="51" spans="1:20" ht="20.100000000000001" customHeight="1" thickBot="1" x14ac:dyDescent="0.3"/>
    <row r="52" spans="1:20" ht="20.100000000000001" customHeight="1" x14ac:dyDescent="0.25">
      <c r="A52" s="461" t="s">
        <v>40</v>
      </c>
      <c r="B52" s="478"/>
      <c r="C52" s="463">
        <v>2016</v>
      </c>
      <c r="D52" s="456">
        <v>2017</v>
      </c>
      <c r="E52" s="456">
        <v>2018</v>
      </c>
      <c r="F52" s="456">
        <v>2019</v>
      </c>
      <c r="G52" s="467">
        <v>2020</v>
      </c>
      <c r="H52" s="470" t="str">
        <f>H5</f>
        <v>janeiro - Setembro</v>
      </c>
      <c r="I52" s="469"/>
      <c r="K52" s="484">
        <v>2016</v>
      </c>
      <c r="L52" s="456">
        <v>2017</v>
      </c>
      <c r="M52" s="456">
        <v>2018</v>
      </c>
      <c r="N52" s="456">
        <v>2019</v>
      </c>
      <c r="O52" s="467">
        <v>2020</v>
      </c>
      <c r="P52" s="470" t="str">
        <f>H5</f>
        <v>janeiro - Setembro</v>
      </c>
      <c r="Q52" s="469"/>
      <c r="S52" s="482" t="s">
        <v>98</v>
      </c>
      <c r="T52" s="483"/>
    </row>
    <row r="53" spans="1:20" ht="20.100000000000001" customHeight="1" thickBot="1" x14ac:dyDescent="0.3">
      <c r="A53" s="479"/>
      <c r="B53" s="480"/>
      <c r="C53" s="481">
        <v>2016</v>
      </c>
      <c r="D53" s="457">
        <v>2017</v>
      </c>
      <c r="E53" s="457">
        <v>2018</v>
      </c>
      <c r="F53" s="457"/>
      <c r="G53" s="486"/>
      <c r="H53" s="249">
        <v>2020</v>
      </c>
      <c r="I53" s="251">
        <v>2021</v>
      </c>
      <c r="K53" s="485">
        <v>2016</v>
      </c>
      <c r="L53" s="457">
        <v>2017</v>
      </c>
      <c r="M53" s="457">
        <v>2018</v>
      </c>
      <c r="N53" s="457"/>
      <c r="O53" s="486"/>
      <c r="P53" s="249">
        <v>2020</v>
      </c>
      <c r="Q53" s="251">
        <v>2021</v>
      </c>
      <c r="S53" s="178" t="s">
        <v>1</v>
      </c>
      <c r="T53" s="179" t="s">
        <v>59</v>
      </c>
    </row>
    <row r="54" spans="1:20" ht="20.100000000000001" customHeight="1" thickBot="1" x14ac:dyDescent="0.3">
      <c r="A54" s="22" t="s">
        <v>11</v>
      </c>
      <c r="B54" s="23"/>
      <c r="C54" s="30">
        <v>82481768</v>
      </c>
      <c r="D54" s="31">
        <v>93437664</v>
      </c>
      <c r="E54" s="31">
        <v>97313334</v>
      </c>
      <c r="F54" s="66">
        <v>104246485</v>
      </c>
      <c r="G54" s="32">
        <v>83019610</v>
      </c>
      <c r="H54" s="31">
        <v>63327633</v>
      </c>
      <c r="I54" s="235">
        <v>61328246</v>
      </c>
      <c r="K54" s="142">
        <f>C54/C92</f>
        <v>0.1580080019490965</v>
      </c>
      <c r="L54" s="42">
        <f>D54/D92</f>
        <v>0.16173285522493666</v>
      </c>
      <c r="M54" s="42">
        <f>E54/E92</f>
        <v>0.15611199211573379</v>
      </c>
      <c r="N54" s="42">
        <f t="shared" ref="N54:O54" si="52">F54/F92</f>
        <v>0.15251256411606645</v>
      </c>
      <c r="O54" s="400">
        <f t="shared" si="52"/>
        <v>0.15427096403915599</v>
      </c>
      <c r="P54" s="398">
        <f>H54/H92</f>
        <v>0.1636672892476036</v>
      </c>
      <c r="Q54" s="280">
        <f>I54/I92</f>
        <v>0.16002730577592142</v>
      </c>
      <c r="S54" s="144">
        <f>(I54-H54)/H54</f>
        <v>-3.1572110077128575E-2</v>
      </c>
      <c r="T54" s="143">
        <f>(Q54-P54)*100</f>
        <v>-0.36399834716821788</v>
      </c>
    </row>
    <row r="55" spans="1:20" ht="20.100000000000001" customHeight="1" x14ac:dyDescent="0.25">
      <c r="A55" s="44"/>
      <c r="B55" s="17" t="s">
        <v>27</v>
      </c>
      <c r="C55" s="52">
        <v>2610251</v>
      </c>
      <c r="D55" s="53">
        <v>2259852</v>
      </c>
      <c r="E55" s="53">
        <v>3686249</v>
      </c>
      <c r="F55" s="395">
        <v>3982815</v>
      </c>
      <c r="G55" s="54">
        <v>2824740</v>
      </c>
      <c r="H55" s="53">
        <v>1846047</v>
      </c>
      <c r="I55" s="236">
        <v>3267346</v>
      </c>
      <c r="J55" s="18"/>
      <c r="K55" s="193">
        <f>C55/C54</f>
        <v>3.1646399723148512E-2</v>
      </c>
      <c r="L55" s="194">
        <f>D55/D54</f>
        <v>2.4185664573121178E-2</v>
      </c>
      <c r="M55" s="194">
        <f>E55/E54</f>
        <v>3.7880204577103484E-2</v>
      </c>
      <c r="N55" s="194">
        <f t="shared" ref="N55:O55" si="53">F55/F54</f>
        <v>3.8205748615888581E-2</v>
      </c>
      <c r="O55" s="401">
        <f t="shared" si="53"/>
        <v>3.4024973135865132E-2</v>
      </c>
      <c r="P55" s="316">
        <f>H55/H54</f>
        <v>2.9150734245822832E-2</v>
      </c>
      <c r="Q55" s="283">
        <f>I55/I54</f>
        <v>5.3276364694988997E-2</v>
      </c>
      <c r="R55" s="18"/>
      <c r="S55" s="149">
        <f t="shared" ref="S55:S94" si="54">(I55-H55)/H55</f>
        <v>0.76991485048863872</v>
      </c>
      <c r="T55" s="146">
        <f t="shared" ref="T55:T94" si="55">(Q55-P55)*100</f>
        <v>2.4125630449166167</v>
      </c>
    </row>
    <row r="56" spans="1:20" ht="20.100000000000001" customHeight="1" thickBot="1" x14ac:dyDescent="0.3">
      <c r="A56" s="44"/>
      <c r="B56" s="17" t="s">
        <v>28</v>
      </c>
      <c r="C56" s="52">
        <v>79871517</v>
      </c>
      <c r="D56" s="53">
        <v>91177812</v>
      </c>
      <c r="E56" s="53">
        <v>93627085</v>
      </c>
      <c r="F56" s="395">
        <v>100263670</v>
      </c>
      <c r="G56" s="54">
        <v>80194870</v>
      </c>
      <c r="H56" s="53">
        <v>61481586</v>
      </c>
      <c r="I56" s="236">
        <v>58060900</v>
      </c>
      <c r="J56" s="18"/>
      <c r="K56" s="193">
        <f>C56/C54</f>
        <v>0.96835360027685147</v>
      </c>
      <c r="L56" s="55">
        <f>D56/D54</f>
        <v>0.97581433542687879</v>
      </c>
      <c r="M56" s="55">
        <f>E56/E54</f>
        <v>0.9621197954228965</v>
      </c>
      <c r="N56" s="55">
        <f t="shared" ref="N56:O56" si="56">F56/F54</f>
        <v>0.96179425138411145</v>
      </c>
      <c r="O56" s="402">
        <f t="shared" si="56"/>
        <v>0.96597502686413483</v>
      </c>
      <c r="P56" s="316">
        <f>H56/H54</f>
        <v>0.97084926575417718</v>
      </c>
      <c r="Q56" s="283">
        <f>I56/I54</f>
        <v>0.94672363530501102</v>
      </c>
      <c r="R56" s="18"/>
      <c r="S56" s="147">
        <f t="shared" si="54"/>
        <v>-5.5637569271553923E-2</v>
      </c>
      <c r="T56" s="146">
        <f t="shared" si="55"/>
        <v>-2.4125630449166158</v>
      </c>
    </row>
    <row r="57" spans="1:20" ht="20.100000000000001" customHeight="1" thickBot="1" x14ac:dyDescent="0.3">
      <c r="A57" s="22" t="s">
        <v>23</v>
      </c>
      <c r="B57" s="23"/>
      <c r="C57" s="30">
        <v>2459083</v>
      </c>
      <c r="D57" s="31">
        <v>3643226</v>
      </c>
      <c r="E57" s="31">
        <v>2343015</v>
      </c>
      <c r="F57" s="66">
        <v>2552109</v>
      </c>
      <c r="G57" s="32">
        <v>1731296</v>
      </c>
      <c r="H57" s="31">
        <v>1186400</v>
      </c>
      <c r="I57" s="235">
        <v>1170580</v>
      </c>
      <c r="K57" s="192">
        <f>C57/C92</f>
        <v>4.7107961053525198E-3</v>
      </c>
      <c r="L57" s="42">
        <f>D57/D92</f>
        <v>6.3061223706290968E-3</v>
      </c>
      <c r="M57" s="42">
        <f>E57/E92</f>
        <v>3.7587114136593655E-3</v>
      </c>
      <c r="N57" s="42">
        <f t="shared" ref="N57:O57" si="57">F57/F92</f>
        <v>3.7337344035502998E-3</v>
      </c>
      <c r="O57" s="400">
        <f t="shared" si="57"/>
        <v>3.2171760739075337E-3</v>
      </c>
      <c r="P57" s="398">
        <f>H57/H92</f>
        <v>3.0661950046886629E-3</v>
      </c>
      <c r="Q57" s="280">
        <f>I57/I92</f>
        <v>3.0544614563928359E-3</v>
      </c>
      <c r="S57" s="144">
        <f t="shared" si="54"/>
        <v>-1.3334457181389077E-2</v>
      </c>
      <c r="T57" s="143">
        <f t="shared" si="55"/>
        <v>-1.1733548295827026E-3</v>
      </c>
    </row>
    <row r="58" spans="1:20" ht="20.100000000000001" customHeight="1" x14ac:dyDescent="0.25">
      <c r="A58" s="44"/>
      <c r="B58" s="17" t="s">
        <v>27</v>
      </c>
      <c r="C58" s="52">
        <v>2378922</v>
      </c>
      <c r="D58" s="53">
        <v>3434817</v>
      </c>
      <c r="E58" s="53">
        <v>1876580</v>
      </c>
      <c r="F58" s="395">
        <v>1704467</v>
      </c>
      <c r="G58" s="54">
        <v>1167332</v>
      </c>
      <c r="H58" s="53">
        <v>782900</v>
      </c>
      <c r="I58" s="236">
        <v>684388</v>
      </c>
      <c r="J58" s="18"/>
      <c r="K58" s="193">
        <f>C58/C57</f>
        <v>0.96740207630242658</v>
      </c>
      <c r="L58" s="55">
        <f>D58/D57</f>
        <v>0.94279547851272472</v>
      </c>
      <c r="M58" s="55">
        <f>E58/E57</f>
        <v>0.80092530350851365</v>
      </c>
      <c r="N58" s="55">
        <f t="shared" ref="N58:O58" si="58">F58/F57</f>
        <v>0.66786606684902561</v>
      </c>
      <c r="O58" s="402">
        <f t="shared" si="58"/>
        <v>0.67425327615843855</v>
      </c>
      <c r="P58" s="316">
        <f>H58/H57</f>
        <v>0.65989548213081595</v>
      </c>
      <c r="Q58" s="283">
        <f>I58/I57</f>
        <v>0.58465717849271304</v>
      </c>
      <c r="R58" s="18"/>
      <c r="S58" s="149">
        <f t="shared" si="54"/>
        <v>-0.1258296078681824</v>
      </c>
      <c r="T58" s="146">
        <f t="shared" si="55"/>
        <v>-7.5238303638102906</v>
      </c>
    </row>
    <row r="59" spans="1:20" ht="20.100000000000001" customHeight="1" thickBot="1" x14ac:dyDescent="0.3">
      <c r="A59" s="44"/>
      <c r="B59" s="17" t="s">
        <v>28</v>
      </c>
      <c r="C59" s="52">
        <v>80161</v>
      </c>
      <c r="D59" s="53">
        <v>208409</v>
      </c>
      <c r="E59" s="53">
        <v>466435</v>
      </c>
      <c r="F59" s="395">
        <v>847642</v>
      </c>
      <c r="G59" s="54">
        <v>563964</v>
      </c>
      <c r="H59" s="53">
        <v>403500</v>
      </c>
      <c r="I59" s="236">
        <v>486192</v>
      </c>
      <c r="J59" s="18"/>
      <c r="K59" s="193">
        <f>C59/C57</f>
        <v>3.2597923697573444E-2</v>
      </c>
      <c r="L59" s="55">
        <f>D59/D57</f>
        <v>5.7204521487275291E-2</v>
      </c>
      <c r="M59" s="55">
        <f>E59/E57</f>
        <v>0.1990746964914864</v>
      </c>
      <c r="N59" s="55">
        <f t="shared" ref="N59:O59" si="59">F59/F57</f>
        <v>0.33213393315097434</v>
      </c>
      <c r="O59" s="402">
        <f t="shared" si="59"/>
        <v>0.32574672384156145</v>
      </c>
      <c r="P59" s="316">
        <f>H59/H57</f>
        <v>0.34010451786918411</v>
      </c>
      <c r="Q59" s="283">
        <f>I59/I57</f>
        <v>0.41534282150728696</v>
      </c>
      <c r="R59" s="18"/>
      <c r="S59" s="147">
        <f t="shared" si="54"/>
        <v>0.20493680297397771</v>
      </c>
      <c r="T59" s="146">
        <f t="shared" si="55"/>
        <v>7.5238303638102852</v>
      </c>
    </row>
    <row r="60" spans="1:20" ht="20.100000000000001" customHeight="1" thickBot="1" x14ac:dyDescent="0.3">
      <c r="A60" s="22" t="s">
        <v>17</v>
      </c>
      <c r="B60" s="23"/>
      <c r="C60" s="30">
        <v>83753681</v>
      </c>
      <c r="D60" s="31">
        <v>105319161</v>
      </c>
      <c r="E60" s="31">
        <v>111596848</v>
      </c>
      <c r="F60" s="66">
        <v>124026618</v>
      </c>
      <c r="G60" s="32">
        <v>101641274</v>
      </c>
      <c r="H60" s="31">
        <v>70777118</v>
      </c>
      <c r="I60" s="235">
        <v>71849236</v>
      </c>
      <c r="K60" s="192">
        <f>C60/C92</f>
        <v>0.16044456989200337</v>
      </c>
      <c r="L60" s="42">
        <f>D60/D92</f>
        <v>0.18229874216916203</v>
      </c>
      <c r="M60" s="42">
        <f>E60/E92</f>
        <v>0.17902589027642132</v>
      </c>
      <c r="N60" s="42">
        <f t="shared" ref="N60:O60" si="60">F60/F92</f>
        <v>0.18145089045279447</v>
      </c>
      <c r="O60" s="400">
        <f t="shared" si="60"/>
        <v>0.18887462041977796</v>
      </c>
      <c r="P60" s="398">
        <f>H60/H92</f>
        <v>0.18292013288760961</v>
      </c>
      <c r="Q60" s="280">
        <f>I60/I92</f>
        <v>0.18748032772922191</v>
      </c>
      <c r="S60" s="144">
        <f t="shared" si="54"/>
        <v>1.514780525536516E-2</v>
      </c>
      <c r="T60" s="143">
        <f t="shared" si="55"/>
        <v>0.45601948416122973</v>
      </c>
    </row>
    <row r="61" spans="1:20" ht="20.100000000000001" customHeight="1" x14ac:dyDescent="0.25">
      <c r="A61" s="44"/>
      <c r="B61" s="17" t="s">
        <v>27</v>
      </c>
      <c r="C61" s="52">
        <v>6040950</v>
      </c>
      <c r="D61" s="53">
        <v>5299924</v>
      </c>
      <c r="E61" s="53">
        <v>4849775</v>
      </c>
      <c r="F61" s="395">
        <v>2935756</v>
      </c>
      <c r="G61" s="244">
        <v>1912534</v>
      </c>
      <c r="H61" s="243">
        <v>1435453</v>
      </c>
      <c r="I61" s="274">
        <v>1430964</v>
      </c>
      <c r="J61" s="18"/>
      <c r="K61" s="193">
        <f>C61/C60</f>
        <v>7.2127576100207466E-2</v>
      </c>
      <c r="L61" s="55">
        <f>D61/D60</f>
        <v>5.0322504942856505E-2</v>
      </c>
      <c r="M61" s="55">
        <f>E61/E60</f>
        <v>4.3457992648681262E-2</v>
      </c>
      <c r="N61" s="55">
        <f t="shared" ref="N61:O61" si="61">F61/F60</f>
        <v>2.3670370500629149E-2</v>
      </c>
      <c r="O61" s="402">
        <f t="shared" si="61"/>
        <v>1.8816509521515836E-2</v>
      </c>
      <c r="P61" s="399">
        <f>H61/H60</f>
        <v>2.0281314647482538E-2</v>
      </c>
      <c r="Q61" s="286">
        <f>I61/I60</f>
        <v>1.991620342351309E-2</v>
      </c>
      <c r="R61" s="18"/>
      <c r="S61" s="149">
        <f t="shared" si="54"/>
        <v>-3.1272357924641211E-3</v>
      </c>
      <c r="T61" s="146">
        <f t="shared" si="55"/>
        <v>-3.6511122396944845E-2</v>
      </c>
    </row>
    <row r="62" spans="1:20" ht="20.100000000000001" customHeight="1" thickBot="1" x14ac:dyDescent="0.3">
      <c r="A62" s="44"/>
      <c r="B62" s="17" t="s">
        <v>28</v>
      </c>
      <c r="C62" s="52">
        <v>77712731</v>
      </c>
      <c r="D62" s="53">
        <v>100019237</v>
      </c>
      <c r="E62" s="53">
        <v>106747073</v>
      </c>
      <c r="F62" s="395">
        <v>121090862</v>
      </c>
      <c r="G62" s="244">
        <v>99728740</v>
      </c>
      <c r="H62" s="243">
        <v>69341665</v>
      </c>
      <c r="I62" s="274">
        <v>70418272</v>
      </c>
      <c r="J62" s="18"/>
      <c r="K62" s="193">
        <f>C62/C60</f>
        <v>0.92787242389979252</v>
      </c>
      <c r="L62" s="55">
        <f>D62/D60</f>
        <v>0.94967749505714349</v>
      </c>
      <c r="M62" s="55">
        <f>E62/E60</f>
        <v>0.95654200735131878</v>
      </c>
      <c r="N62" s="55">
        <f t="shared" ref="N62:O62" si="62">F62/F60</f>
        <v>0.97632962949937085</v>
      </c>
      <c r="O62" s="402">
        <f t="shared" si="62"/>
        <v>0.98118349047848419</v>
      </c>
      <c r="P62" s="399">
        <f>H62/H60</f>
        <v>0.97971868535251749</v>
      </c>
      <c r="Q62" s="286">
        <f>I62/I60</f>
        <v>0.98008379657648692</v>
      </c>
      <c r="R62" s="18"/>
      <c r="S62" s="147">
        <f t="shared" si="54"/>
        <v>1.5526119829975239E-2</v>
      </c>
      <c r="T62" s="146">
        <f t="shared" si="55"/>
        <v>3.6511122396942763E-2</v>
      </c>
    </row>
    <row r="63" spans="1:20" ht="20.100000000000001" customHeight="1" thickBot="1" x14ac:dyDescent="0.3">
      <c r="A63" s="22" t="s">
        <v>9</v>
      </c>
      <c r="B63" s="23"/>
      <c r="C63" s="30">
        <v>379930</v>
      </c>
      <c r="D63" s="31">
        <v>237175</v>
      </c>
      <c r="E63" s="31">
        <v>674966</v>
      </c>
      <c r="F63" s="66">
        <v>662159</v>
      </c>
      <c r="G63" s="32">
        <v>218943</v>
      </c>
      <c r="H63" s="31">
        <v>155328</v>
      </c>
      <c r="I63" s="235">
        <v>192961</v>
      </c>
      <c r="K63" s="192">
        <f>C63/C92</f>
        <v>7.2782120990083816E-4</v>
      </c>
      <c r="L63" s="42">
        <f>D63/D92</f>
        <v>4.1053027543554974E-4</v>
      </c>
      <c r="M63" s="42">
        <f>E63/E92</f>
        <v>1.0827939249351828E-3</v>
      </c>
      <c r="N63" s="42">
        <f t="shared" ref="N63:O63" si="63">F63/F92</f>
        <v>9.6873834108200825E-4</v>
      </c>
      <c r="O63" s="400">
        <f t="shared" si="63"/>
        <v>4.0685023309101225E-4</v>
      </c>
      <c r="P63" s="398">
        <f>H63/H92</f>
        <v>4.0143791106564452E-4</v>
      </c>
      <c r="Q63" s="280">
        <f>I63/I92</f>
        <v>5.0350419201337622E-4</v>
      </c>
      <c r="S63" s="144">
        <f t="shared" si="54"/>
        <v>0.24228085084466419</v>
      </c>
      <c r="T63" s="143">
        <f t="shared" si="55"/>
        <v>1.0206628094773171E-2</v>
      </c>
    </row>
    <row r="64" spans="1:20" ht="20.100000000000001" customHeight="1" thickBot="1" x14ac:dyDescent="0.3">
      <c r="A64" s="44"/>
      <c r="B64" s="17" t="s">
        <v>27</v>
      </c>
      <c r="C64" s="52">
        <v>379930</v>
      </c>
      <c r="D64" s="53">
        <v>237175</v>
      </c>
      <c r="E64" s="53">
        <v>674966</v>
      </c>
      <c r="F64" s="395">
        <v>662159</v>
      </c>
      <c r="G64" s="54">
        <v>218943</v>
      </c>
      <c r="H64" s="53">
        <v>155328</v>
      </c>
      <c r="I64" s="236">
        <v>192961</v>
      </c>
      <c r="J64" s="18"/>
      <c r="K64" s="193">
        <f>C64/C63</f>
        <v>1</v>
      </c>
      <c r="L64" s="55">
        <f>D64/D63</f>
        <v>1</v>
      </c>
      <c r="M64" s="55">
        <f>E64/E63</f>
        <v>1</v>
      </c>
      <c r="N64" s="55">
        <f t="shared" ref="N64:O64" si="64">F64/F63</f>
        <v>1</v>
      </c>
      <c r="O64" s="402">
        <f t="shared" si="64"/>
        <v>1</v>
      </c>
      <c r="P64" s="316">
        <f>H64/H63</f>
        <v>1</v>
      </c>
      <c r="Q64" s="283">
        <f>I64/I63</f>
        <v>1</v>
      </c>
      <c r="R64" s="18"/>
      <c r="S64" s="228">
        <f t="shared" si="54"/>
        <v>0.24228085084466419</v>
      </c>
      <c r="T64" s="146">
        <f t="shared" si="55"/>
        <v>0</v>
      </c>
    </row>
    <row r="65" spans="1:20" ht="20.100000000000001" customHeight="1" thickBot="1" x14ac:dyDescent="0.3">
      <c r="A65" s="22" t="s">
        <v>21</v>
      </c>
      <c r="B65" s="23"/>
      <c r="C65" s="30">
        <v>339653</v>
      </c>
      <c r="D65" s="31">
        <v>184063</v>
      </c>
      <c r="E65" s="31">
        <v>176558</v>
      </c>
      <c r="F65" s="66">
        <v>239017</v>
      </c>
      <c r="G65" s="32">
        <v>452182</v>
      </c>
      <c r="H65" s="31">
        <v>318042</v>
      </c>
      <c r="I65" s="235">
        <v>146101</v>
      </c>
      <c r="K65" s="192">
        <f>C65/C92</f>
        <v>6.506636943817266E-4</v>
      </c>
      <c r="L65" s="42">
        <f>D65/D92</f>
        <v>3.185978036786912E-4</v>
      </c>
      <c r="M65" s="42">
        <f>E65/E92</f>
        <v>2.8323786649802506E-4</v>
      </c>
      <c r="N65" s="42">
        <f t="shared" ref="N65:O65" si="65">F65/F92</f>
        <v>3.496817714029385E-4</v>
      </c>
      <c r="O65" s="400">
        <f t="shared" si="65"/>
        <v>8.4026596922285755E-4</v>
      </c>
      <c r="P65" s="398">
        <f>H65/H92</f>
        <v>8.2196459177443675E-4</v>
      </c>
      <c r="Q65" s="280">
        <f>I65/I92</f>
        <v>3.8122970940939507E-4</v>
      </c>
      <c r="S65" s="144">
        <f t="shared" si="54"/>
        <v>-0.5406235654410424</v>
      </c>
      <c r="T65" s="143">
        <f t="shared" si="55"/>
        <v>-4.4073488236504171E-2</v>
      </c>
    </row>
    <row r="66" spans="1:20" ht="20.100000000000001" customHeight="1" x14ac:dyDescent="0.25">
      <c r="A66" s="44"/>
      <c r="B66" s="17" t="s">
        <v>27</v>
      </c>
      <c r="C66" s="52">
        <v>318043</v>
      </c>
      <c r="D66" s="53">
        <v>146731</v>
      </c>
      <c r="E66" s="53">
        <v>113871</v>
      </c>
      <c r="F66" s="395">
        <v>171892</v>
      </c>
      <c r="G66" s="54">
        <v>211359</v>
      </c>
      <c r="H66" s="53">
        <v>147686</v>
      </c>
      <c r="I66" s="236">
        <v>86665</v>
      </c>
      <c r="J66" s="18"/>
      <c r="K66" s="193">
        <f>C66/C65</f>
        <v>0.93637624281251752</v>
      </c>
      <c r="L66" s="55">
        <f>D66/D65</f>
        <v>0.79717814009333765</v>
      </c>
      <c r="M66" s="55">
        <f>E66/E65</f>
        <v>0.64494953499699814</v>
      </c>
      <c r="N66" s="55">
        <f t="shared" ref="N66:O66" si="66">F66/F65</f>
        <v>0.71916223532217372</v>
      </c>
      <c r="O66" s="402">
        <f t="shared" si="66"/>
        <v>0.46742019806184237</v>
      </c>
      <c r="P66" s="316">
        <f>H66/H65</f>
        <v>0.46436005307475114</v>
      </c>
      <c r="Q66" s="283">
        <f>I66/I65</f>
        <v>0.59318553603329205</v>
      </c>
      <c r="R66" s="18"/>
      <c r="S66" s="149">
        <f t="shared" si="54"/>
        <v>-0.41318066709099033</v>
      </c>
      <c r="T66" s="146">
        <f t="shared" si="55"/>
        <v>12.88254829585409</v>
      </c>
    </row>
    <row r="67" spans="1:20" ht="20.100000000000001" customHeight="1" thickBot="1" x14ac:dyDescent="0.3">
      <c r="A67" s="44"/>
      <c r="B67" s="17" t="s">
        <v>28</v>
      </c>
      <c r="C67" s="52">
        <v>21610</v>
      </c>
      <c r="D67" s="53">
        <v>37332</v>
      </c>
      <c r="E67" s="53">
        <v>62687</v>
      </c>
      <c r="F67" s="395">
        <v>67125</v>
      </c>
      <c r="G67" s="54">
        <v>240823</v>
      </c>
      <c r="H67" s="53">
        <v>170356</v>
      </c>
      <c r="I67" s="236">
        <v>59436</v>
      </c>
      <c r="J67" s="18"/>
      <c r="K67" s="193">
        <f>C67/C65</f>
        <v>6.3623757187482519E-2</v>
      </c>
      <c r="L67" s="55">
        <f>D67/D65</f>
        <v>0.20282185990666241</v>
      </c>
      <c r="M67" s="55">
        <f>E67/E65</f>
        <v>0.35505046500300186</v>
      </c>
      <c r="N67" s="55">
        <f t="shared" ref="N67:O67" si="67">F67/F65</f>
        <v>0.28083776467782628</v>
      </c>
      <c r="O67" s="402">
        <f t="shared" si="67"/>
        <v>0.53257980193815768</v>
      </c>
      <c r="P67" s="316">
        <f>H67/H65</f>
        <v>0.53563994692524886</v>
      </c>
      <c r="Q67" s="283">
        <f>I67/I65</f>
        <v>0.40681446396670795</v>
      </c>
      <c r="R67" s="18"/>
      <c r="S67" s="147">
        <f t="shared" si="54"/>
        <v>-0.65110709338091999</v>
      </c>
      <c r="T67" s="146">
        <f t="shared" si="55"/>
        <v>-12.88254829585409</v>
      </c>
    </row>
    <row r="68" spans="1:20" ht="20.100000000000001" customHeight="1" thickBot="1" x14ac:dyDescent="0.3">
      <c r="A68" s="22" t="s">
        <v>29</v>
      </c>
      <c r="B68" s="23"/>
      <c r="C68" s="30">
        <v>2716697</v>
      </c>
      <c r="D68" s="31">
        <v>2538731</v>
      </c>
      <c r="E68" s="31">
        <v>3441297</v>
      </c>
      <c r="F68" s="66">
        <v>3002154</v>
      </c>
      <c r="G68" s="32">
        <v>2042246</v>
      </c>
      <c r="H68" s="31">
        <v>1526547</v>
      </c>
      <c r="I68" s="235">
        <v>1368330</v>
      </c>
      <c r="K68" s="192">
        <f>C68/C92</f>
        <v>5.2042999959834111E-3</v>
      </c>
      <c r="L68" s="42">
        <f>D68/D92</f>
        <v>4.3943330312502102E-3</v>
      </c>
      <c r="M68" s="42">
        <f>E68/E92</f>
        <v>5.5205973123056114E-3</v>
      </c>
      <c r="N68" s="42">
        <f t="shared" ref="N68:O68" si="68">F68/F92</f>
        <v>4.392150051019038E-3</v>
      </c>
      <c r="O68" s="400">
        <f t="shared" si="68"/>
        <v>3.7949980640129503E-3</v>
      </c>
      <c r="P68" s="398">
        <f>H68/H92</f>
        <v>3.9452889293850844E-3</v>
      </c>
      <c r="Q68" s="280">
        <f>I68/I92</f>
        <v>3.5704618604674681E-3</v>
      </c>
      <c r="S68" s="144">
        <f t="shared" si="54"/>
        <v>-0.10364371355746008</v>
      </c>
      <c r="T68" s="143">
        <f t="shared" si="55"/>
        <v>-3.7482706891761627E-2</v>
      </c>
    </row>
    <row r="69" spans="1:20" ht="20.100000000000001" customHeight="1" x14ac:dyDescent="0.25">
      <c r="A69" s="44"/>
      <c r="B69" s="17" t="s">
        <v>27</v>
      </c>
      <c r="C69" s="52">
        <v>1407726</v>
      </c>
      <c r="D69" s="53">
        <v>1047060</v>
      </c>
      <c r="E69" s="53">
        <v>1453617</v>
      </c>
      <c r="F69" s="395">
        <v>1213740</v>
      </c>
      <c r="G69" s="54">
        <v>814535</v>
      </c>
      <c r="H69" s="53">
        <v>656581</v>
      </c>
      <c r="I69" s="236">
        <v>424141</v>
      </c>
      <c r="J69" s="18"/>
      <c r="K69" s="193">
        <f>C69/C68</f>
        <v>0.51817556392928621</v>
      </c>
      <c r="L69" s="55">
        <f>D69/D68</f>
        <v>0.41243440128158515</v>
      </c>
      <c r="M69" s="55">
        <f>E69/E68</f>
        <v>0.42240382042003349</v>
      </c>
      <c r="N69" s="55">
        <f t="shared" ref="N69:O69" si="69">F69/F68</f>
        <v>0.40428971998105362</v>
      </c>
      <c r="O69" s="402">
        <f t="shared" si="69"/>
        <v>0.3988427447036253</v>
      </c>
      <c r="P69" s="316">
        <f>H69/H68</f>
        <v>0.43010860458276096</v>
      </c>
      <c r="Q69" s="283">
        <f>I69/I68</f>
        <v>0.30996981722245365</v>
      </c>
      <c r="R69" s="18"/>
      <c r="S69" s="149">
        <f t="shared" si="54"/>
        <v>-0.35401572692478156</v>
      </c>
      <c r="T69" s="146">
        <f t="shared" si="55"/>
        <v>-12.013878736030732</v>
      </c>
    </row>
    <row r="70" spans="1:20" ht="20.100000000000001" customHeight="1" thickBot="1" x14ac:dyDescent="0.3">
      <c r="A70" s="44"/>
      <c r="B70" s="17" t="s">
        <v>28</v>
      </c>
      <c r="C70" s="52">
        <v>1308971</v>
      </c>
      <c r="D70" s="53">
        <v>1491671</v>
      </c>
      <c r="E70" s="53">
        <v>1987680</v>
      </c>
      <c r="F70" s="395">
        <v>1788414</v>
      </c>
      <c r="G70" s="54">
        <v>1227711</v>
      </c>
      <c r="H70" s="53">
        <v>869966</v>
      </c>
      <c r="I70" s="236">
        <v>944189</v>
      </c>
      <c r="J70" s="18"/>
      <c r="K70" s="193">
        <f>C70/C68</f>
        <v>0.48182443607071379</v>
      </c>
      <c r="L70" s="55">
        <f>D70/D68</f>
        <v>0.58756559871841485</v>
      </c>
      <c r="M70" s="55">
        <f>E70/E68</f>
        <v>0.57759617957996656</v>
      </c>
      <c r="N70" s="55">
        <f t="shared" ref="N70:O70" si="70">F70/F68</f>
        <v>0.59571028001894644</v>
      </c>
      <c r="O70" s="402">
        <f t="shared" si="70"/>
        <v>0.60115725529637465</v>
      </c>
      <c r="P70" s="316">
        <f>H70/H68</f>
        <v>0.56989139541723899</v>
      </c>
      <c r="Q70" s="283">
        <f>I70/I68</f>
        <v>0.69003018277754635</v>
      </c>
      <c r="R70" s="18"/>
      <c r="S70" s="147">
        <f t="shared" si="54"/>
        <v>8.5317127336010837E-2</v>
      </c>
      <c r="T70" s="146">
        <f t="shared" si="55"/>
        <v>12.013878736030737</v>
      </c>
    </row>
    <row r="71" spans="1:20" ht="20.100000000000001" customHeight="1" thickBot="1" x14ac:dyDescent="0.3">
      <c r="A71" s="22" t="s">
        <v>30</v>
      </c>
      <c r="B71" s="23"/>
      <c r="C71" s="30">
        <v>33688126</v>
      </c>
      <c r="D71" s="31">
        <v>30997965</v>
      </c>
      <c r="E71" s="31">
        <v>30882257</v>
      </c>
      <c r="F71" s="66">
        <v>32577227</v>
      </c>
      <c r="G71" s="32">
        <v>24526199</v>
      </c>
      <c r="H71" s="31">
        <v>17726948</v>
      </c>
      <c r="I71" s="235">
        <v>15623037</v>
      </c>
      <c r="K71" s="192">
        <f>C71/C92</f>
        <v>6.4535395005953414E-2</v>
      </c>
      <c r="L71" s="42">
        <f>D71/D92</f>
        <v>5.3654909283826414E-2</v>
      </c>
      <c r="M71" s="42">
        <f>E71/E92</f>
        <v>4.9541932879414698E-2</v>
      </c>
      <c r="N71" s="42">
        <f t="shared" ref="N71:O71" si="71">F71/F92</f>
        <v>4.7660469526249749E-2</v>
      </c>
      <c r="O71" s="400">
        <f t="shared" si="71"/>
        <v>4.5575742453453874E-2</v>
      </c>
      <c r="P71" s="398">
        <f>H71/H92</f>
        <v>4.5814463423782606E-2</v>
      </c>
      <c r="Q71" s="280">
        <f>I71/I92</f>
        <v>4.0766085486083105E-2</v>
      </c>
      <c r="S71" s="144">
        <f t="shared" si="54"/>
        <v>-0.118684333027885</v>
      </c>
      <c r="T71" s="143">
        <f t="shared" si="55"/>
        <v>-0.50483779376995008</v>
      </c>
    </row>
    <row r="72" spans="1:20" ht="20.100000000000001" customHeight="1" x14ac:dyDescent="0.25">
      <c r="A72" s="44"/>
      <c r="B72" s="17" t="s">
        <v>27</v>
      </c>
      <c r="C72" s="52">
        <v>3749627</v>
      </c>
      <c r="D72" s="53">
        <v>2910766</v>
      </c>
      <c r="E72" s="53">
        <v>5430004</v>
      </c>
      <c r="F72" s="395">
        <v>5877479</v>
      </c>
      <c r="G72" s="54">
        <v>3867371</v>
      </c>
      <c r="H72" s="53">
        <v>2776744</v>
      </c>
      <c r="I72" s="236">
        <v>2350778</v>
      </c>
      <c r="J72" s="18"/>
      <c r="K72" s="193">
        <f>C72/C71</f>
        <v>0.11130411350278137</v>
      </c>
      <c r="L72" s="55">
        <f>D72/D71</f>
        <v>9.3901841620893503E-2</v>
      </c>
      <c r="M72" s="55">
        <f>E72/E71</f>
        <v>0.17582924719524223</v>
      </c>
      <c r="N72" s="55">
        <f t="shared" ref="N72:O72" si="72">F72/F71</f>
        <v>0.18041679852002138</v>
      </c>
      <c r="O72" s="402">
        <f t="shared" si="72"/>
        <v>0.15768325944024184</v>
      </c>
      <c r="P72" s="316">
        <f>H72/H71</f>
        <v>0.15663971034382229</v>
      </c>
      <c r="Q72" s="283">
        <f>I72/I71</f>
        <v>0.15046869568317606</v>
      </c>
      <c r="R72" s="18"/>
      <c r="S72" s="149">
        <f t="shared" si="54"/>
        <v>-0.15340485114940378</v>
      </c>
      <c r="T72" s="146">
        <f t="shared" si="55"/>
        <v>-0.61710146606462346</v>
      </c>
    </row>
    <row r="73" spans="1:20" ht="20.100000000000001" customHeight="1" thickBot="1" x14ac:dyDescent="0.3">
      <c r="A73" s="44"/>
      <c r="B73" s="17" t="s">
        <v>28</v>
      </c>
      <c r="C73" s="52">
        <v>29938499</v>
      </c>
      <c r="D73" s="53">
        <v>28087199</v>
      </c>
      <c r="E73" s="53">
        <v>25452253</v>
      </c>
      <c r="F73" s="395">
        <v>26699748</v>
      </c>
      <c r="G73" s="54">
        <v>20658828</v>
      </c>
      <c r="H73" s="53">
        <v>14950204</v>
      </c>
      <c r="I73" s="236">
        <v>13272259</v>
      </c>
      <c r="J73" s="18"/>
      <c r="K73" s="193">
        <f>C73/C71</f>
        <v>0.88869588649721865</v>
      </c>
      <c r="L73" s="55">
        <f>D73/D71</f>
        <v>0.90609815837910646</v>
      </c>
      <c r="M73" s="55">
        <f>E73/E71</f>
        <v>0.82417075280475771</v>
      </c>
      <c r="N73" s="55">
        <f t="shared" ref="N73:O73" si="73">F73/F71</f>
        <v>0.81958320147997865</v>
      </c>
      <c r="O73" s="402">
        <f t="shared" si="73"/>
        <v>0.84231674055975814</v>
      </c>
      <c r="P73" s="316">
        <f>H73/H71</f>
        <v>0.84336028965617771</v>
      </c>
      <c r="Q73" s="283">
        <f>I73/I71</f>
        <v>0.84953130431682389</v>
      </c>
      <c r="R73" s="18"/>
      <c r="S73" s="147">
        <f t="shared" si="54"/>
        <v>-0.1122355922367347</v>
      </c>
      <c r="T73" s="146">
        <f t="shared" si="55"/>
        <v>0.61710146606461791</v>
      </c>
    </row>
    <row r="74" spans="1:20" ht="20.100000000000001" customHeight="1" thickBot="1" x14ac:dyDescent="0.3">
      <c r="A74" s="22" t="s">
        <v>16</v>
      </c>
      <c r="B74" s="23"/>
      <c r="C74" s="30">
        <v>1956143</v>
      </c>
      <c r="D74" s="31">
        <v>2271046</v>
      </c>
      <c r="E74" s="31">
        <v>3765263</v>
      </c>
      <c r="F74" s="66">
        <v>5572501</v>
      </c>
      <c r="G74" s="32">
        <v>5153703</v>
      </c>
      <c r="H74" s="31">
        <v>3602427</v>
      </c>
      <c r="I74" s="235">
        <v>3373602</v>
      </c>
      <c r="K74" s="192">
        <f>C74/C92</f>
        <v>3.7473280999106551E-3</v>
      </c>
      <c r="L74" s="42">
        <f>D74/D92</f>
        <v>3.9309924735187246E-3</v>
      </c>
      <c r="M74" s="42">
        <f>E74/E92</f>
        <v>6.0403100336657266E-3</v>
      </c>
      <c r="N74" s="42">
        <f t="shared" ref="N74:O74" si="74">F74/F92</f>
        <v>8.1525666409696645E-3</v>
      </c>
      <c r="O74" s="400">
        <f t="shared" si="74"/>
        <v>9.5768545549839417E-3</v>
      </c>
      <c r="P74" s="398">
        <f>H74/H92</f>
        <v>9.3103031626395535E-3</v>
      </c>
      <c r="Q74" s="280">
        <f>I74/I92</f>
        <v>8.8029329718684619E-3</v>
      </c>
      <c r="S74" s="144">
        <f t="shared" si="54"/>
        <v>-6.3519677150987372E-2</v>
      </c>
      <c r="T74" s="143">
        <f t="shared" si="55"/>
        <v>-5.0737019077109168E-2</v>
      </c>
    </row>
    <row r="75" spans="1:20" ht="20.100000000000001" customHeight="1" x14ac:dyDescent="0.25">
      <c r="A75" s="44"/>
      <c r="B75" s="17" t="s">
        <v>27</v>
      </c>
      <c r="C75" s="52">
        <v>252489</v>
      </c>
      <c r="D75" s="53">
        <v>270462</v>
      </c>
      <c r="E75" s="53">
        <v>1496447</v>
      </c>
      <c r="F75" s="395">
        <v>1134619</v>
      </c>
      <c r="G75" s="54">
        <v>874126</v>
      </c>
      <c r="H75" s="53">
        <v>579340</v>
      </c>
      <c r="I75" s="236">
        <v>674999</v>
      </c>
      <c r="J75" s="18"/>
      <c r="K75" s="193">
        <f>C75/C74</f>
        <v>0.12907491936939169</v>
      </c>
      <c r="L75" s="55">
        <f>D75/D74</f>
        <v>0.11909137903855756</v>
      </c>
      <c r="M75" s="55">
        <f>E75/E74</f>
        <v>0.39743492021672855</v>
      </c>
      <c r="N75" s="55">
        <f t="shared" ref="N75:O75" si="75">F75/F74</f>
        <v>0.20361037171639806</v>
      </c>
      <c r="O75" s="402">
        <f t="shared" si="75"/>
        <v>0.16961124845572204</v>
      </c>
      <c r="P75" s="316">
        <f>H75/H74</f>
        <v>0.16081935872676947</v>
      </c>
      <c r="Q75" s="283">
        <f>I75/I74</f>
        <v>0.20008258235559501</v>
      </c>
      <c r="R75" s="18"/>
      <c r="S75" s="149">
        <f t="shared" si="54"/>
        <v>0.16511720233369007</v>
      </c>
      <c r="T75" s="146">
        <f t="shared" si="55"/>
        <v>3.9263223628825532</v>
      </c>
    </row>
    <row r="76" spans="1:20" ht="20.100000000000001" customHeight="1" thickBot="1" x14ac:dyDescent="0.3">
      <c r="A76" s="44"/>
      <c r="B76" s="17" t="s">
        <v>28</v>
      </c>
      <c r="C76" s="52">
        <v>1703654</v>
      </c>
      <c r="D76" s="53">
        <v>2000584</v>
      </c>
      <c r="E76" s="53">
        <v>2268816</v>
      </c>
      <c r="F76" s="395">
        <v>4437882</v>
      </c>
      <c r="G76" s="54">
        <v>4279577</v>
      </c>
      <c r="H76" s="53">
        <v>3023087</v>
      </c>
      <c r="I76" s="236">
        <v>2698603</v>
      </c>
      <c r="J76" s="18"/>
      <c r="K76" s="193">
        <f>C76/C74</f>
        <v>0.87092508063060825</v>
      </c>
      <c r="L76" s="55">
        <f>D76/D74</f>
        <v>0.8809086209614424</v>
      </c>
      <c r="M76" s="55">
        <f>E76/E74</f>
        <v>0.60256507978327145</v>
      </c>
      <c r="N76" s="55">
        <f t="shared" ref="N76:O76" si="76">F76/F74</f>
        <v>0.79638962828360194</v>
      </c>
      <c r="O76" s="402">
        <f t="shared" si="76"/>
        <v>0.83038875154427794</v>
      </c>
      <c r="P76" s="316">
        <f>H76/H74</f>
        <v>0.83918064127323055</v>
      </c>
      <c r="Q76" s="283">
        <f>I76/I74</f>
        <v>0.79991741764440505</v>
      </c>
      <c r="R76" s="18"/>
      <c r="S76" s="147">
        <f t="shared" si="54"/>
        <v>-0.10733531651586607</v>
      </c>
      <c r="T76" s="146">
        <f t="shared" si="55"/>
        <v>-3.9263223628825505</v>
      </c>
    </row>
    <row r="77" spans="1:20" ht="20.100000000000001" customHeight="1" thickBot="1" x14ac:dyDescent="0.3">
      <c r="A77" s="22" t="s">
        <v>10</v>
      </c>
      <c r="B77" s="23"/>
      <c r="C77" s="30">
        <v>16722680</v>
      </c>
      <c r="D77" s="31">
        <v>20815998</v>
      </c>
      <c r="E77" s="31">
        <v>25150475</v>
      </c>
      <c r="F77" s="66">
        <v>23464977</v>
      </c>
      <c r="G77" s="32">
        <v>18087014</v>
      </c>
      <c r="H77" s="31">
        <v>12959490</v>
      </c>
      <c r="I77" s="235">
        <v>15016128</v>
      </c>
      <c r="K77" s="192">
        <f>C77/C92</f>
        <v>3.2035167505552464E-2</v>
      </c>
      <c r="L77" s="42">
        <f>D77/D92</f>
        <v>3.6030767966294307E-2</v>
      </c>
      <c r="M77" s="42">
        <f>E77/E92</f>
        <v>4.0346893827591594E-2</v>
      </c>
      <c r="N77" s="42">
        <f t="shared" ref="N77:O77" si="77">F77/F92</f>
        <v>3.4329251573273906E-2</v>
      </c>
      <c r="O77" s="400">
        <f t="shared" si="77"/>
        <v>3.36101444751392E-2</v>
      </c>
      <c r="P77" s="398">
        <f>H77/H92</f>
        <v>3.3493192431989782E-2</v>
      </c>
      <c r="Q77" s="280">
        <f>I77/I92</f>
        <v>3.9182443062636678E-2</v>
      </c>
      <c r="S77" s="144">
        <f t="shared" si="54"/>
        <v>0.15869744874219588</v>
      </c>
      <c r="T77" s="143">
        <f t="shared" si="55"/>
        <v>0.5689250630646896</v>
      </c>
    </row>
    <row r="78" spans="1:20" ht="20.100000000000001" customHeight="1" x14ac:dyDescent="0.25">
      <c r="A78" s="44"/>
      <c r="B78" s="17" t="s">
        <v>27</v>
      </c>
      <c r="C78" s="52">
        <v>14675884</v>
      </c>
      <c r="D78" s="53">
        <v>19309183</v>
      </c>
      <c r="E78" s="53">
        <v>23458655</v>
      </c>
      <c r="F78" s="395">
        <v>21177257</v>
      </c>
      <c r="G78" s="54">
        <v>16911155</v>
      </c>
      <c r="H78" s="53">
        <v>12024254</v>
      </c>
      <c r="I78" s="236">
        <v>13489385</v>
      </c>
      <c r="J78" s="18"/>
      <c r="K78" s="193">
        <f>C78/C77</f>
        <v>0.87760358985521458</v>
      </c>
      <c r="L78" s="55">
        <f>D78/D77</f>
        <v>0.92761264677292921</v>
      </c>
      <c r="M78" s="55">
        <f>E78/E77</f>
        <v>0.93273208557691256</v>
      </c>
      <c r="N78" s="55">
        <f t="shared" ref="N78:O78" si="78">F78/F77</f>
        <v>0.90250491189486359</v>
      </c>
      <c r="O78" s="402">
        <f t="shared" si="78"/>
        <v>0.93498877150202897</v>
      </c>
      <c r="P78" s="316">
        <f>H78/H77</f>
        <v>0.9278338885249342</v>
      </c>
      <c r="Q78" s="283">
        <f>I78/I77</f>
        <v>0.89832645273135658</v>
      </c>
      <c r="R78" s="18"/>
      <c r="S78" s="149">
        <f t="shared" si="54"/>
        <v>0.12184797493466122</v>
      </c>
      <c r="T78" s="146">
        <f t="shared" si="55"/>
        <v>-2.9507435793577619</v>
      </c>
    </row>
    <row r="79" spans="1:20" ht="20.100000000000001" customHeight="1" thickBot="1" x14ac:dyDescent="0.3">
      <c r="A79" s="44"/>
      <c r="B79" s="17" t="s">
        <v>28</v>
      </c>
      <c r="C79" s="52">
        <v>2046796</v>
      </c>
      <c r="D79" s="53">
        <v>1506815</v>
      </c>
      <c r="E79" s="53">
        <v>1691820</v>
      </c>
      <c r="F79" s="395">
        <v>2287720</v>
      </c>
      <c r="G79" s="54">
        <v>1175859</v>
      </c>
      <c r="H79" s="53">
        <v>935236</v>
      </c>
      <c r="I79" s="236">
        <v>1526743</v>
      </c>
      <c r="J79" s="18"/>
      <c r="K79" s="193">
        <f>C79/C77</f>
        <v>0.1223964101447854</v>
      </c>
      <c r="L79" s="55">
        <f>D79/D77</f>
        <v>7.2387353227070836E-2</v>
      </c>
      <c r="M79" s="55">
        <f>E79/E77</f>
        <v>6.7267914423087438E-2</v>
      </c>
      <c r="N79" s="55">
        <f t="shared" ref="N79:O79" si="79">F79/F77</f>
        <v>9.7495088105136435E-2</v>
      </c>
      <c r="O79" s="402">
        <f t="shared" si="79"/>
        <v>6.5011228497970974E-2</v>
      </c>
      <c r="P79" s="316">
        <f>H79/H77</f>
        <v>7.216611147506577E-2</v>
      </c>
      <c r="Q79" s="283">
        <f>I79/I77</f>
        <v>0.10167354726864342</v>
      </c>
      <c r="R79" s="18"/>
      <c r="S79" s="147">
        <f t="shared" si="54"/>
        <v>0.63246816846229192</v>
      </c>
      <c r="T79" s="146">
        <f t="shared" si="55"/>
        <v>2.9507435793577645</v>
      </c>
    </row>
    <row r="80" spans="1:20" ht="20.100000000000001" customHeight="1" thickBot="1" x14ac:dyDescent="0.3">
      <c r="A80" s="22" t="s">
        <v>13</v>
      </c>
      <c r="B80" s="23"/>
      <c r="C80" s="30">
        <v>18206393</v>
      </c>
      <c r="D80" s="31">
        <v>19612202</v>
      </c>
      <c r="E80" s="31">
        <v>19393201</v>
      </c>
      <c r="F80" s="66">
        <v>33027238</v>
      </c>
      <c r="G80" s="32">
        <v>27505657</v>
      </c>
      <c r="H80" s="31">
        <v>19856174</v>
      </c>
      <c r="I80" s="235">
        <v>18254852</v>
      </c>
      <c r="K80" s="192">
        <f>C80/C92</f>
        <v>3.487747474848038E-2</v>
      </c>
      <c r="L80" s="42">
        <f>D80/D92</f>
        <v>3.3947096822842374E-2</v>
      </c>
      <c r="M80" s="42">
        <f>E80/E92</f>
        <v>3.1110960000721385E-2</v>
      </c>
      <c r="N80" s="42">
        <f t="shared" ref="N80:O80" si="80">F80/F92</f>
        <v>4.8318835431732654E-2</v>
      </c>
      <c r="O80" s="400">
        <f t="shared" si="80"/>
        <v>5.111231216239584E-2</v>
      </c>
      <c r="P80" s="398">
        <f>H80/H92</f>
        <v>5.1317347885223283E-2</v>
      </c>
      <c r="Q80" s="280">
        <f>I80/I92</f>
        <v>4.7633431141960114E-2</v>
      </c>
      <c r="S80" s="144">
        <f t="shared" si="54"/>
        <v>-8.0646049938925796E-2</v>
      </c>
      <c r="T80" s="143">
        <f t="shared" si="55"/>
        <v>-0.36839167432631686</v>
      </c>
    </row>
    <row r="81" spans="1:20" ht="20.100000000000001" customHeight="1" x14ac:dyDescent="0.25">
      <c r="A81" s="44"/>
      <c r="B81" s="17" t="s">
        <v>27</v>
      </c>
      <c r="C81" s="52">
        <v>15506833</v>
      </c>
      <c r="D81" s="53">
        <v>16844689</v>
      </c>
      <c r="E81" s="53">
        <v>16555529</v>
      </c>
      <c r="F81" s="395">
        <v>29153400</v>
      </c>
      <c r="G81" s="54">
        <v>24119487</v>
      </c>
      <c r="H81" s="53">
        <v>17603963</v>
      </c>
      <c r="I81" s="236">
        <v>16030657</v>
      </c>
      <c r="J81" s="18"/>
      <c r="K81" s="193">
        <f>C81/C80</f>
        <v>0.85172461123957943</v>
      </c>
      <c r="L81" s="55">
        <f>D81/D80</f>
        <v>0.85888820643393338</v>
      </c>
      <c r="M81" s="55">
        <f>E81/E80</f>
        <v>0.85367696647912839</v>
      </c>
      <c r="N81" s="55">
        <f t="shared" ref="N81:O81" si="81">F81/F80</f>
        <v>0.88270778198285915</v>
      </c>
      <c r="O81" s="402">
        <f t="shared" si="81"/>
        <v>0.87689186991606849</v>
      </c>
      <c r="P81" s="316">
        <f>H81/H80</f>
        <v>0.88657376793736797</v>
      </c>
      <c r="Q81" s="283">
        <f>I81/I80</f>
        <v>0.87815869446654515</v>
      </c>
      <c r="R81" s="18"/>
      <c r="S81" s="149">
        <f t="shared" si="54"/>
        <v>-8.9372262370694594E-2</v>
      </c>
      <c r="T81" s="146">
        <f t="shared" si="55"/>
        <v>-0.84150734708228203</v>
      </c>
    </row>
    <row r="82" spans="1:20" ht="20.100000000000001" customHeight="1" thickBot="1" x14ac:dyDescent="0.3">
      <c r="A82" s="44"/>
      <c r="B82" s="17" t="s">
        <v>28</v>
      </c>
      <c r="C82" s="52">
        <v>2699560</v>
      </c>
      <c r="D82" s="53">
        <v>2767513</v>
      </c>
      <c r="E82" s="53">
        <v>2837672</v>
      </c>
      <c r="F82" s="395">
        <v>3873838</v>
      </c>
      <c r="G82" s="54">
        <v>3386170</v>
      </c>
      <c r="H82" s="53">
        <v>2252211</v>
      </c>
      <c r="I82" s="236">
        <v>2224195</v>
      </c>
      <c r="J82" s="18"/>
      <c r="K82" s="193">
        <f>C82/C80</f>
        <v>0.1482753887604206</v>
      </c>
      <c r="L82" s="55">
        <f>D82/D80</f>
        <v>0.14111179356606668</v>
      </c>
      <c r="M82" s="55">
        <f>E82/E80</f>
        <v>0.14632303352087156</v>
      </c>
      <c r="N82" s="55">
        <f t="shared" ref="N82:O82" si="82">F82/F80</f>
        <v>0.11729221801714088</v>
      </c>
      <c r="O82" s="402">
        <f t="shared" si="82"/>
        <v>0.12310813008393146</v>
      </c>
      <c r="P82" s="316">
        <f>H82/H80</f>
        <v>0.113426232062632</v>
      </c>
      <c r="Q82" s="283">
        <f>I82/I80</f>
        <v>0.12184130553345489</v>
      </c>
      <c r="R82" s="18"/>
      <c r="S82" s="147">
        <f t="shared" si="54"/>
        <v>-1.243933183880196E-2</v>
      </c>
      <c r="T82" s="146">
        <f t="shared" si="55"/>
        <v>0.84150734708228891</v>
      </c>
    </row>
    <row r="83" spans="1:20" ht="20.100000000000001" customHeight="1" thickBot="1" x14ac:dyDescent="0.3">
      <c r="A83" s="22" t="s">
        <v>12</v>
      </c>
      <c r="B83" s="23"/>
      <c r="C83" s="30">
        <v>49142172</v>
      </c>
      <c r="D83" s="31">
        <v>53572253</v>
      </c>
      <c r="E83" s="31">
        <v>64496107</v>
      </c>
      <c r="F83" s="66">
        <v>76521569</v>
      </c>
      <c r="G83" s="32">
        <v>70800143</v>
      </c>
      <c r="H83" s="31">
        <v>51461804</v>
      </c>
      <c r="I83" s="235">
        <v>55463818</v>
      </c>
      <c r="K83" s="192">
        <f>C83/C92</f>
        <v>9.4140276056629085E-2</v>
      </c>
      <c r="L83" s="42">
        <f>D83/D92</f>
        <v>9.2729131568643222E-2</v>
      </c>
      <c r="M83" s="42">
        <f>E83/E92</f>
        <v>0.10346594175346538</v>
      </c>
      <c r="N83" s="42">
        <f t="shared" ref="N83:O83" si="83">F83/F92</f>
        <v>0.11195102356088557</v>
      </c>
      <c r="O83" s="400">
        <f t="shared" si="83"/>
        <v>0.13156417278664767</v>
      </c>
      <c r="P83" s="398">
        <f>H83/H92</f>
        <v>0.13300061223623319</v>
      </c>
      <c r="Q83" s="280">
        <f>I83/I92</f>
        <v>0.14472491782311947</v>
      </c>
      <c r="S83" s="144">
        <f t="shared" si="54"/>
        <v>7.7766686919875566E-2</v>
      </c>
      <c r="T83" s="143">
        <f t="shared" si="55"/>
        <v>1.1724305586886281</v>
      </c>
    </row>
    <row r="84" spans="1:20" ht="20.100000000000001" customHeight="1" x14ac:dyDescent="0.25">
      <c r="A84" s="44"/>
      <c r="B84" s="17" t="s">
        <v>27</v>
      </c>
      <c r="C84" s="52">
        <v>42070136</v>
      </c>
      <c r="D84" s="53">
        <v>46287720</v>
      </c>
      <c r="E84" s="53">
        <v>56416879</v>
      </c>
      <c r="F84" s="395">
        <v>65619555</v>
      </c>
      <c r="G84" s="54">
        <v>60970598</v>
      </c>
      <c r="H84" s="53">
        <v>44466222</v>
      </c>
      <c r="I84" s="236">
        <v>48101911</v>
      </c>
      <c r="J84" s="18"/>
      <c r="K84" s="193">
        <f>C84/C83</f>
        <v>0.85609028432849898</v>
      </c>
      <c r="L84" s="55">
        <f>D84/D83</f>
        <v>0.86402414324445154</v>
      </c>
      <c r="M84" s="55">
        <f>E84/E83</f>
        <v>0.87473309047939907</v>
      </c>
      <c r="N84" s="55">
        <f t="shared" ref="N84:O84" si="84">F84/F83</f>
        <v>0.85753018211113785</v>
      </c>
      <c r="O84" s="402">
        <f t="shared" si="84"/>
        <v>0.86116489905959648</v>
      </c>
      <c r="P84" s="316">
        <f>H84/H83</f>
        <v>0.86406263565886654</v>
      </c>
      <c r="Q84" s="283">
        <f>I84/I83</f>
        <v>0.86726649434772052</v>
      </c>
      <c r="R84" s="18"/>
      <c r="S84" s="149">
        <f t="shared" si="54"/>
        <v>8.1762939068671048E-2</v>
      </c>
      <c r="T84" s="146">
        <f t="shared" si="55"/>
        <v>0.32038586888539777</v>
      </c>
    </row>
    <row r="85" spans="1:20" ht="20.100000000000001" customHeight="1" thickBot="1" x14ac:dyDescent="0.3">
      <c r="A85" s="44"/>
      <c r="B85" s="17" t="s">
        <v>28</v>
      </c>
      <c r="C85" s="52">
        <v>7072036</v>
      </c>
      <c r="D85" s="53">
        <v>7284533</v>
      </c>
      <c r="E85" s="53">
        <v>8079228</v>
      </c>
      <c r="F85" s="395">
        <v>10902014</v>
      </c>
      <c r="G85" s="54">
        <v>9829545</v>
      </c>
      <c r="H85" s="53">
        <v>6995582</v>
      </c>
      <c r="I85" s="236">
        <v>7361907</v>
      </c>
      <c r="J85" s="18"/>
      <c r="K85" s="193">
        <f>C85/C83</f>
        <v>0.14390971567150104</v>
      </c>
      <c r="L85" s="55">
        <f>D85/D83</f>
        <v>0.13597585675554844</v>
      </c>
      <c r="M85" s="55">
        <f>E85/E83</f>
        <v>0.12526690952060099</v>
      </c>
      <c r="N85" s="55">
        <f t="shared" ref="N85:O85" si="85">F85/F83</f>
        <v>0.14246981788886215</v>
      </c>
      <c r="O85" s="402">
        <f t="shared" si="85"/>
        <v>0.13883510094040347</v>
      </c>
      <c r="P85" s="316">
        <f>H85/H83</f>
        <v>0.13593736434113349</v>
      </c>
      <c r="Q85" s="283">
        <f>I85/I83</f>
        <v>0.13273350565227948</v>
      </c>
      <c r="R85" s="18"/>
      <c r="S85" s="147">
        <f t="shared" si="54"/>
        <v>5.2365192774525407E-2</v>
      </c>
      <c r="T85" s="146">
        <f t="shared" si="55"/>
        <v>-0.32038586888540055</v>
      </c>
    </row>
    <row r="86" spans="1:20" ht="20.100000000000001" customHeight="1" thickBot="1" x14ac:dyDescent="0.3">
      <c r="A86" s="22" t="s">
        <v>7</v>
      </c>
      <c r="B86" s="23"/>
      <c r="C86" s="30">
        <v>226269996</v>
      </c>
      <c r="D86" s="31">
        <v>240023988</v>
      </c>
      <c r="E86" s="31">
        <v>256594413</v>
      </c>
      <c r="F86" s="66">
        <v>271544790</v>
      </c>
      <c r="G86" s="32">
        <v>200033107</v>
      </c>
      <c r="H86" s="31">
        <v>141790209</v>
      </c>
      <c r="I86" s="235">
        <v>137645944</v>
      </c>
      <c r="K86" s="192">
        <f>C86/C92</f>
        <v>0.43345906417755325</v>
      </c>
      <c r="L86" s="42">
        <f>D86/D92</f>
        <v>0.41546163762951022</v>
      </c>
      <c r="M86" s="42">
        <f>E86/E92</f>
        <v>0.41163387721560685</v>
      </c>
      <c r="N86" s="42">
        <f t="shared" ref="N86:O86" si="86">F86/F92</f>
        <v>0.39726991461878836</v>
      </c>
      <c r="O86" s="400">
        <f t="shared" si="86"/>
        <v>0.37171097595661606</v>
      </c>
      <c r="P86" s="398">
        <f>H86/H92</f>
        <v>0.366450126896124</v>
      </c>
      <c r="Q86" s="280">
        <f>I86/I92</f>
        <v>0.35916744739941459</v>
      </c>
      <c r="S86" s="144">
        <f t="shared" si="54"/>
        <v>-2.9228146493528336E-2</v>
      </c>
      <c r="T86" s="177">
        <f t="shared" si="55"/>
        <v>-0.72826794967094099</v>
      </c>
    </row>
    <row r="87" spans="1:20" ht="20.100000000000001" customHeight="1" x14ac:dyDescent="0.25">
      <c r="A87" s="44"/>
      <c r="B87" s="17" t="s">
        <v>27</v>
      </c>
      <c r="C87" s="52">
        <v>158420765</v>
      </c>
      <c r="D87" s="53">
        <v>172448823</v>
      </c>
      <c r="E87" s="53">
        <v>187544772</v>
      </c>
      <c r="F87" s="395">
        <v>198331409</v>
      </c>
      <c r="G87" s="54">
        <v>148356942</v>
      </c>
      <c r="H87" s="53">
        <v>105474210</v>
      </c>
      <c r="I87" s="236">
        <v>103095360</v>
      </c>
      <c r="J87" s="18"/>
      <c r="K87" s="193">
        <f>C87/C86</f>
        <v>0.70014039775737658</v>
      </c>
      <c r="L87" s="55">
        <f>D87/D86</f>
        <v>0.71846495192805482</v>
      </c>
      <c r="M87" s="55">
        <f>E87/E86</f>
        <v>0.73089967083577922</v>
      </c>
      <c r="N87" s="55">
        <f t="shared" ref="N87:O87" si="87">F87/F86</f>
        <v>0.73038193441310362</v>
      </c>
      <c r="O87" s="402">
        <f t="shared" si="87"/>
        <v>0.74166193899092914</v>
      </c>
      <c r="P87" s="316">
        <f>H87/H86</f>
        <v>0.74387512892374674</v>
      </c>
      <c r="Q87" s="283">
        <f>I87/I86</f>
        <v>0.74898945078977408</v>
      </c>
      <c r="R87" s="18"/>
      <c r="S87" s="149">
        <f t="shared" si="54"/>
        <v>-2.2553854634227648E-2</v>
      </c>
      <c r="T87" s="146">
        <f t="shared" si="55"/>
        <v>0.51143218660273382</v>
      </c>
    </row>
    <row r="88" spans="1:20" ht="20.100000000000001" customHeight="1" thickBot="1" x14ac:dyDescent="0.3">
      <c r="A88" s="44"/>
      <c r="B88" s="17" t="s">
        <v>28</v>
      </c>
      <c r="C88" s="52">
        <v>67849231</v>
      </c>
      <c r="D88" s="53">
        <v>67575165</v>
      </c>
      <c r="E88" s="53">
        <v>69049641</v>
      </c>
      <c r="F88" s="395">
        <v>73213381</v>
      </c>
      <c r="G88" s="54">
        <v>51676165</v>
      </c>
      <c r="H88" s="53">
        <v>36315999</v>
      </c>
      <c r="I88" s="236">
        <v>34550584</v>
      </c>
      <c r="J88" s="18"/>
      <c r="K88" s="193">
        <f>C88/C86</f>
        <v>0.29985960224262348</v>
      </c>
      <c r="L88" s="55">
        <f>D88/D86</f>
        <v>0.28153504807194518</v>
      </c>
      <c r="M88" s="55">
        <f>E88/E86</f>
        <v>0.26910032916422072</v>
      </c>
      <c r="N88" s="55">
        <f t="shared" ref="N88:O88" si="88">F88/F86</f>
        <v>0.26961806558689638</v>
      </c>
      <c r="O88" s="402">
        <f t="shared" si="88"/>
        <v>0.25833806100907086</v>
      </c>
      <c r="P88" s="316">
        <f>H88/H86</f>
        <v>0.2561248710762532</v>
      </c>
      <c r="Q88" s="283">
        <f>I88/I86</f>
        <v>0.25101054921022592</v>
      </c>
      <c r="R88" s="18"/>
      <c r="S88" s="147">
        <f t="shared" si="54"/>
        <v>-4.8612596338049242E-2</v>
      </c>
      <c r="T88" s="146">
        <f t="shared" si="55"/>
        <v>-0.51143218660272827</v>
      </c>
    </row>
    <row r="89" spans="1:20" ht="20.100000000000001" customHeight="1" thickBot="1" x14ac:dyDescent="0.3">
      <c r="A89" s="22" t="s">
        <v>8</v>
      </c>
      <c r="B89" s="23"/>
      <c r="C89" s="30">
        <v>3893747</v>
      </c>
      <c r="D89" s="31">
        <v>5074930</v>
      </c>
      <c r="E89" s="31">
        <v>7528183</v>
      </c>
      <c r="F89" s="66">
        <v>6090350</v>
      </c>
      <c r="G89" s="32">
        <v>2930139</v>
      </c>
      <c r="H89" s="31">
        <v>2240956</v>
      </c>
      <c r="I89" s="235">
        <v>1803299</v>
      </c>
      <c r="K89" s="192">
        <f>C89/C92</f>
        <v>7.4591415592023761E-3</v>
      </c>
      <c r="L89" s="42">
        <f>D89/D92</f>
        <v>8.784283380272517E-3</v>
      </c>
      <c r="M89" s="42">
        <f>E89/E92</f>
        <v>1.2076861379981093E-2</v>
      </c>
      <c r="N89" s="42">
        <f t="shared" ref="N89:O89" si="89">F89/F92</f>
        <v>8.9101795121848508E-3</v>
      </c>
      <c r="O89" s="400">
        <f t="shared" si="89"/>
        <v>5.444922811595098E-3</v>
      </c>
      <c r="P89" s="398">
        <f>H89/H92</f>
        <v>5.7916453918805521E-3</v>
      </c>
      <c r="Q89" s="280">
        <f>I89/I92</f>
        <v>4.7054513914911791E-3</v>
      </c>
      <c r="S89" s="102">
        <f t="shared" si="54"/>
        <v>-0.19529923836077104</v>
      </c>
      <c r="T89" s="177">
        <f t="shared" si="55"/>
        <v>-0.1086194000389373</v>
      </c>
    </row>
    <row r="90" spans="1:20" ht="20.100000000000001" customHeight="1" x14ac:dyDescent="0.25">
      <c r="A90" s="44"/>
      <c r="B90" s="17" t="s">
        <v>27</v>
      </c>
      <c r="C90" s="52">
        <v>3760899</v>
      </c>
      <c r="D90" s="53">
        <v>4940255</v>
      </c>
      <c r="E90" s="53">
        <v>7381629</v>
      </c>
      <c r="F90" s="395">
        <v>5962834</v>
      </c>
      <c r="G90" s="54">
        <v>2834408</v>
      </c>
      <c r="H90" s="53">
        <v>2161459</v>
      </c>
      <c r="I90" s="236">
        <v>1752487</v>
      </c>
      <c r="J90" s="18"/>
      <c r="K90" s="193">
        <f>C90/C89</f>
        <v>0.96588170726038436</v>
      </c>
      <c r="L90" s="55">
        <f>D90/D89</f>
        <v>0.97346268815530457</v>
      </c>
      <c r="M90" s="55">
        <f>E90/E89</f>
        <v>0.98053261988981932</v>
      </c>
      <c r="N90" s="55">
        <f t="shared" ref="N90:O90" si="90">F90/F89</f>
        <v>0.97906261544903006</v>
      </c>
      <c r="O90" s="402">
        <f t="shared" si="90"/>
        <v>0.96732885368236798</v>
      </c>
      <c r="P90" s="316">
        <f>H90/H89</f>
        <v>0.96452540790626862</v>
      </c>
      <c r="Q90" s="283">
        <f>I90/I89</f>
        <v>0.97182275374189198</v>
      </c>
      <c r="R90" s="18"/>
      <c r="S90" s="149">
        <f t="shared" si="54"/>
        <v>-0.18921108380959342</v>
      </c>
      <c r="T90" s="146">
        <f t="shared" si="55"/>
        <v>0.72973458356233589</v>
      </c>
    </row>
    <row r="91" spans="1:20" ht="20.100000000000001" customHeight="1" thickBot="1" x14ac:dyDescent="0.3">
      <c r="A91" s="44"/>
      <c r="B91" s="17" t="s">
        <v>28</v>
      </c>
      <c r="C91" s="52">
        <v>132848</v>
      </c>
      <c r="D91" s="53">
        <v>134675</v>
      </c>
      <c r="E91" s="53">
        <v>146554</v>
      </c>
      <c r="F91" s="395">
        <v>127516</v>
      </c>
      <c r="G91" s="54">
        <v>95731</v>
      </c>
      <c r="H91" s="53">
        <v>79497</v>
      </c>
      <c r="I91" s="236">
        <v>50812</v>
      </c>
      <c r="J91" s="18"/>
      <c r="K91" s="193">
        <f>C91/C89</f>
        <v>3.4118292739615592E-2</v>
      </c>
      <c r="L91" s="63">
        <f>D91/D89</f>
        <v>2.6537311844695394E-2</v>
      </c>
      <c r="M91" s="63">
        <f>E91/E89</f>
        <v>1.9467380110180638E-2</v>
      </c>
      <c r="N91" s="63">
        <f t="shared" ref="N91:O91" si="91">F91/F89</f>
        <v>2.0937384550969978E-2</v>
      </c>
      <c r="O91" s="403">
        <f t="shared" si="91"/>
        <v>3.267114631763203E-2</v>
      </c>
      <c r="P91" s="316">
        <f>H91/H89</f>
        <v>3.5474592093731425E-2</v>
      </c>
      <c r="Q91" s="283">
        <f>I91/I89</f>
        <v>2.8177246258108055E-2</v>
      </c>
      <c r="R91" s="18"/>
      <c r="S91" s="147">
        <f t="shared" si="54"/>
        <v>-0.36083122633558501</v>
      </c>
      <c r="T91" s="146">
        <f t="shared" si="55"/>
        <v>-0.72973458356233689</v>
      </c>
    </row>
    <row r="92" spans="1:20" ht="20.100000000000001" customHeight="1" thickBot="1" x14ac:dyDescent="0.3">
      <c r="A92" s="113" t="s">
        <v>31</v>
      </c>
      <c r="B92" s="140"/>
      <c r="C92" s="122">
        <f t="shared" ref="C92:E93" si="92">C54+C57+C60+C63+C65+C68+C71+C74+C77+C80+C83+C86+C89</f>
        <v>522010069</v>
      </c>
      <c r="D92" s="123">
        <f t="shared" si="92"/>
        <v>577728402</v>
      </c>
      <c r="E92" s="123">
        <f t="shared" si="92"/>
        <v>623355917</v>
      </c>
      <c r="F92" s="123">
        <f t="shared" ref="F92" si="93">F54+F57+F60+F63+F65+F68+F71+F74+F77+F80+F83+F86+F89</f>
        <v>683527194</v>
      </c>
      <c r="G92" s="250">
        <f t="shared" ref="G92:I92" si="94">G54+G57+G60+G63+G65+G68+G71+G74+G77+G80+G83+G86+G89</f>
        <v>538141513</v>
      </c>
      <c r="H92" s="277">
        <f t="shared" si="94"/>
        <v>386929076</v>
      </c>
      <c r="I92" s="275">
        <f t="shared" si="94"/>
        <v>383236134</v>
      </c>
      <c r="K92" s="128">
        <f>K54+K57+K60+K63+K65+K68+K71+K74+K77+K80+K83+K86+K89</f>
        <v>0.99999999999999989</v>
      </c>
      <c r="L92" s="124">
        <f t="shared" ref="L92:M92" si="95">L54+L57+L60+L63+L65+L68+L71+L74+L77+L80+L83+L86+L89</f>
        <v>1</v>
      </c>
      <c r="M92" s="124">
        <f t="shared" si="95"/>
        <v>1</v>
      </c>
      <c r="N92" s="124">
        <f t="shared" ref="N92:O92" si="96">N54+N57+N60+N63+N65+N68+N71+N74+N77+N80+N83+N86+N89</f>
        <v>1</v>
      </c>
      <c r="O92" s="258">
        <f t="shared" si="96"/>
        <v>1</v>
      </c>
      <c r="P92" s="288">
        <f t="shared" ref="P92:Q92" si="97">P54+P57+P60+P63+P65+P68+P71+P74+P77+P80+P83+P86+P89</f>
        <v>1</v>
      </c>
      <c r="Q92" s="289">
        <f t="shared" si="97"/>
        <v>1.0000000000000002</v>
      </c>
      <c r="S92" s="132">
        <f t="shared" si="54"/>
        <v>-9.5442349233015502E-3</v>
      </c>
      <c r="T92" s="181">
        <f t="shared" si="55"/>
        <v>2.2204460492503131E-14</v>
      </c>
    </row>
    <row r="93" spans="1:20" ht="20.100000000000001" customHeight="1" x14ac:dyDescent="0.25">
      <c r="A93" s="44"/>
      <c r="B93" s="17" t="s">
        <v>27</v>
      </c>
      <c r="C93" s="180">
        <f>C55+C58+C61+C64+C66+C69+C72+C75+C78+C81+C84+C87+C90</f>
        <v>251572455</v>
      </c>
      <c r="D93" s="72">
        <f t="shared" si="92"/>
        <v>275437457</v>
      </c>
      <c r="E93" s="72">
        <f t="shared" si="92"/>
        <v>310938973</v>
      </c>
      <c r="F93" s="72">
        <f t="shared" ref="F93" si="98">F55+F58+F61+F64+F66+F69+F72+F75+F78+F81+F84+F87+F90</f>
        <v>337927382</v>
      </c>
      <c r="G93" s="73">
        <f t="shared" ref="G93:I93" si="99">G55+G58+G61+G64+G66+G69+G72+G75+G78+G81+G84+G87+G90</f>
        <v>265083530</v>
      </c>
      <c r="H93" s="72">
        <f t="shared" si="99"/>
        <v>190110187</v>
      </c>
      <c r="I93" s="276">
        <f t="shared" si="99"/>
        <v>191582042</v>
      </c>
      <c r="J93" s="18"/>
      <c r="K93" s="175">
        <f>C93/C92</f>
        <v>0.48193027288138385</v>
      </c>
      <c r="L93" s="55">
        <f>D93/D92</f>
        <v>0.47675941851998477</v>
      </c>
      <c r="M93" s="55">
        <f>E93/E92</f>
        <v>0.4988145047157706</v>
      </c>
      <c r="N93" s="55">
        <f t="shared" ref="N93:O93" si="100">F93/F92</f>
        <v>0.49438761905352957</v>
      </c>
      <c r="O93" s="401">
        <f t="shared" si="100"/>
        <v>0.49259074722228313</v>
      </c>
      <c r="P93" s="404">
        <f t="shared" ref="P93" si="101">H93/H92</f>
        <v>0.49133083759257212</v>
      </c>
      <c r="Q93" s="292">
        <f t="shared" ref="Q93" si="102">I93/I92</f>
        <v>0.49990599790363194</v>
      </c>
      <c r="R93" s="18"/>
      <c r="S93" s="149">
        <f t="shared" si="54"/>
        <v>7.7421153659693156E-3</v>
      </c>
      <c r="T93" s="146">
        <f t="shared" si="55"/>
        <v>0.85751603110598151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270437614</v>
      </c>
      <c r="D94" s="61">
        <f t="shared" ref="D94:E94" si="103">D56+D59+D62+D67+D70+D73+D76+D79+D82+D85+D88+D91</f>
        <v>302290945</v>
      </c>
      <c r="E94" s="61">
        <f t="shared" si="103"/>
        <v>312416944</v>
      </c>
      <c r="F94" s="61">
        <f t="shared" ref="F94" si="104">F56+F59+F62+F67+F70+F73+F76+F79+F82+F85+F88+F91</f>
        <v>345599812</v>
      </c>
      <c r="G94" s="62">
        <f t="shared" ref="G94:I94" si="105">G56+G59+G62+G67+G70+G73+G76+G79+G82+G85+G88+G91</f>
        <v>273057983</v>
      </c>
      <c r="H94" s="61">
        <f t="shared" si="105"/>
        <v>196818889</v>
      </c>
      <c r="I94" s="237">
        <f t="shared" si="105"/>
        <v>191654092</v>
      </c>
      <c r="J94" s="18"/>
      <c r="K94" s="176">
        <f>C94/C92</f>
        <v>0.51806972711861621</v>
      </c>
      <c r="L94" s="63">
        <f>D94/D92</f>
        <v>0.52324058148001529</v>
      </c>
      <c r="M94" s="63">
        <f>E94/E92</f>
        <v>0.5011854952842294</v>
      </c>
      <c r="N94" s="63">
        <f t="shared" ref="N94:O94" si="106">F94/F92</f>
        <v>0.50561238094647043</v>
      </c>
      <c r="O94" s="403">
        <f t="shared" si="106"/>
        <v>0.50740925277771687</v>
      </c>
      <c r="P94" s="405">
        <f t="shared" ref="P94" si="107">H94/H92</f>
        <v>0.50866916240742788</v>
      </c>
      <c r="Q94" s="294">
        <f t="shared" ref="Q94" si="108">I94/I92</f>
        <v>0.50009400209636812</v>
      </c>
      <c r="R94" s="18"/>
      <c r="S94" s="147">
        <f t="shared" si="54"/>
        <v>-2.624136853043612E-2</v>
      </c>
      <c r="T94" s="148">
        <f t="shared" si="55"/>
        <v>-0.85751603110597596</v>
      </c>
    </row>
    <row r="97" spans="1:11" x14ac:dyDescent="0.25">
      <c r="A97" s="1" t="s">
        <v>38</v>
      </c>
      <c r="K97" s="1" t="str">
        <f>S3</f>
        <v>VARIAÇÃO (JAN.-SET)</v>
      </c>
    </row>
    <row r="98" spans="1:11" ht="15.75" thickBot="1" x14ac:dyDescent="0.3"/>
    <row r="99" spans="1:11" ht="20.100000000000001" customHeight="1" x14ac:dyDescent="0.25">
      <c r="A99" s="461" t="s">
        <v>40</v>
      </c>
      <c r="B99" s="478"/>
      <c r="C99" s="463">
        <v>2016</v>
      </c>
      <c r="D99" s="456">
        <v>2017</v>
      </c>
      <c r="E99" s="456">
        <v>2018</v>
      </c>
      <c r="F99" s="456">
        <v>2019</v>
      </c>
      <c r="G99" s="467">
        <v>2020</v>
      </c>
      <c r="H99" s="470" t="str">
        <f>H5</f>
        <v>janeiro - Setembro</v>
      </c>
      <c r="I99" s="469"/>
      <c r="K99" s="471" t="s">
        <v>99</v>
      </c>
    </row>
    <row r="100" spans="1:11" ht="20.100000000000001" customHeight="1" thickBot="1" x14ac:dyDescent="0.3">
      <c r="A100" s="479"/>
      <c r="B100" s="480"/>
      <c r="C100" s="481"/>
      <c r="D100" s="457"/>
      <c r="E100" s="457"/>
      <c r="F100" s="457"/>
      <c r="G100" s="486"/>
      <c r="H100" s="249">
        <v>2020</v>
      </c>
      <c r="I100" s="251">
        <v>2021</v>
      </c>
      <c r="K100" s="472"/>
    </row>
    <row r="101" spans="1:11" ht="20.100000000000001" customHeight="1" thickBot="1" x14ac:dyDescent="0.3">
      <c r="A101" s="22" t="s">
        <v>11</v>
      </c>
      <c r="B101" s="23"/>
      <c r="C101" s="156">
        <f>C54/C7</f>
        <v>4.4284264738846284</v>
      </c>
      <c r="D101" s="182">
        <f t="shared" ref="D101:G101" si="109">D54/D7</f>
        <v>4.6757027816022907</v>
      </c>
      <c r="E101" s="182">
        <f t="shared" si="109"/>
        <v>4.7856998097440906</v>
      </c>
      <c r="F101" s="182">
        <f t="shared" ref="F101" si="110">F54/F7</f>
        <v>4.8555469169707486</v>
      </c>
      <c r="G101" s="171">
        <f t="shared" si="109"/>
        <v>4.2096390843753655</v>
      </c>
      <c r="H101" s="296">
        <f t="shared" ref="H101:I101" si="111">H54/H7</f>
        <v>4.1304243440774036</v>
      </c>
      <c r="I101" s="271">
        <f t="shared" si="111"/>
        <v>4.0557554356480745</v>
      </c>
      <c r="K101" s="43">
        <f>(I101-H101)/H101</f>
        <v>-1.8077781411587033E-2</v>
      </c>
    </row>
    <row r="102" spans="1:11" ht="20.100000000000001" customHeight="1" x14ac:dyDescent="0.25">
      <c r="A102" s="44"/>
      <c r="B102" s="17" t="s">
        <v>27</v>
      </c>
      <c r="C102" s="183">
        <f t="shared" ref="C102:G102" si="112">C55/C8</f>
        <v>5.338984749562286</v>
      </c>
      <c r="D102" s="184">
        <f t="shared" si="112"/>
        <v>4.8855432496178866</v>
      </c>
      <c r="E102" s="184">
        <f t="shared" si="112"/>
        <v>5.1600530248522496</v>
      </c>
      <c r="F102" s="184">
        <f t="shared" ref="F102" si="113">F55/F8</f>
        <v>5.4496401401127468</v>
      </c>
      <c r="G102" s="297">
        <f t="shared" si="112"/>
        <v>4.7331910173359653</v>
      </c>
      <c r="H102" s="298">
        <f t="shared" ref="H102:I102" si="114">H55/H8</f>
        <v>4.4333075570839862</v>
      </c>
      <c r="I102" s="299">
        <f t="shared" si="114"/>
        <v>4.8310723194232308</v>
      </c>
      <c r="K102" s="364">
        <f t="shared" ref="K102:K141" si="115">(I102-H102)/H102</f>
        <v>8.9721896624035472E-2</v>
      </c>
    </row>
    <row r="103" spans="1:11" ht="20.100000000000001" customHeight="1" thickBot="1" x14ac:dyDescent="0.3">
      <c r="A103" s="44"/>
      <c r="B103" s="17" t="s">
        <v>28</v>
      </c>
      <c r="C103" s="183">
        <f t="shared" ref="C103:G103" si="116">C56/C9</f>
        <v>4.4038808000674434</v>
      </c>
      <c r="D103" s="184">
        <f t="shared" si="116"/>
        <v>4.6707305422239713</v>
      </c>
      <c r="E103" s="184">
        <f t="shared" si="116"/>
        <v>4.7720691368606083</v>
      </c>
      <c r="F103" s="184">
        <f t="shared" ref="F103" si="117">F56/F9</f>
        <v>4.8346108627887752</v>
      </c>
      <c r="G103" s="297">
        <f t="shared" si="116"/>
        <v>4.1933012798910134</v>
      </c>
      <c r="H103" s="298">
        <f t="shared" ref="H103:I103" si="118">H56/H9</f>
        <v>4.1219686411289986</v>
      </c>
      <c r="I103" s="299">
        <f t="shared" si="118"/>
        <v>4.0194548011837199</v>
      </c>
      <c r="K103" s="64">
        <f t="shared" si="115"/>
        <v>-2.4870116410492735E-2</v>
      </c>
    </row>
    <row r="104" spans="1:11" ht="20.100000000000001" customHeight="1" thickBot="1" x14ac:dyDescent="0.3">
      <c r="A104" s="22" t="s">
        <v>23</v>
      </c>
      <c r="B104" s="23"/>
      <c r="C104" s="156">
        <f t="shared" ref="C104:G104" si="119">C57/C10</f>
        <v>4.5605208350719852</v>
      </c>
      <c r="D104" s="182">
        <f t="shared" si="119"/>
        <v>5.2979740105632986</v>
      </c>
      <c r="E104" s="182">
        <f t="shared" si="119"/>
        <v>5.4536789402752657</v>
      </c>
      <c r="F104" s="182">
        <f t="shared" ref="F104" si="120">F57/F10</f>
        <v>6.4971067216215594</v>
      </c>
      <c r="G104" s="171">
        <f t="shared" si="119"/>
        <v>6.3082842651431239</v>
      </c>
      <c r="H104" s="296">
        <f t="shared" ref="H104:I104" si="121">H57/H10</f>
        <v>6.3101683917155107</v>
      </c>
      <c r="I104" s="271">
        <f t="shared" si="121"/>
        <v>6.2291069119470412</v>
      </c>
      <c r="K104" s="43">
        <f t="shared" si="115"/>
        <v>-1.2846167445371724E-2</v>
      </c>
    </row>
    <row r="105" spans="1:11" ht="20.100000000000001" customHeight="1" x14ac:dyDescent="0.25">
      <c r="A105" s="44"/>
      <c r="B105" s="17" t="s">
        <v>27</v>
      </c>
      <c r="C105" s="183">
        <f t="shared" ref="C105:G105" si="122">C58/C11</f>
        <v>4.5785039983833249</v>
      </c>
      <c r="D105" s="184">
        <f t="shared" si="122"/>
        <v>5.2679303215832549</v>
      </c>
      <c r="E105" s="184">
        <f t="shared" si="122"/>
        <v>5.0372442227835323</v>
      </c>
      <c r="F105" s="184">
        <f t="shared" ref="F105" si="123">F58/F11</f>
        <v>5.6395793973523736</v>
      </c>
      <c r="G105" s="297">
        <f t="shared" si="122"/>
        <v>5.5365249807913033</v>
      </c>
      <c r="H105" s="298">
        <f t="shared" ref="H105:I105" si="124">H58/H11</f>
        <v>5.4635542063575144</v>
      </c>
      <c r="I105" s="299">
        <f t="shared" si="124"/>
        <v>5.2186391953821403</v>
      </c>
      <c r="K105" s="364">
        <f t="shared" si="115"/>
        <v>-4.4827048790032235E-2</v>
      </c>
    </row>
    <row r="106" spans="1:11" ht="20.100000000000001" customHeight="1" thickBot="1" x14ac:dyDescent="0.3">
      <c r="A106" s="44"/>
      <c r="B106" s="17" t="s">
        <v>28</v>
      </c>
      <c r="C106" s="183">
        <f t="shared" ref="C106:G106" si="125">C59/C12</f>
        <v>4.0844288189136861</v>
      </c>
      <c r="D106" s="184">
        <f t="shared" si="125"/>
        <v>5.8476150392817061</v>
      </c>
      <c r="E106" s="184">
        <f t="shared" si="125"/>
        <v>8.1716012613875257</v>
      </c>
      <c r="F106" s="184">
        <f t="shared" ref="F106" si="126">F59/F12</f>
        <v>9.3585576434738442</v>
      </c>
      <c r="G106" s="297">
        <f t="shared" si="125"/>
        <v>8.8665220262239419</v>
      </c>
      <c r="H106" s="298">
        <f t="shared" ref="H106:I106" si="127">H59/H12</f>
        <v>9.0230103535410002</v>
      </c>
      <c r="I106" s="299">
        <f t="shared" si="127"/>
        <v>8.5630349783366793</v>
      </c>
      <c r="K106" s="64">
        <f t="shared" si="115"/>
        <v>-5.0978039166696479E-2</v>
      </c>
    </row>
    <row r="107" spans="1:11" ht="20.100000000000001" customHeight="1" thickBot="1" x14ac:dyDescent="0.3">
      <c r="A107" s="22" t="s">
        <v>17</v>
      </c>
      <c r="B107" s="23"/>
      <c r="C107" s="156">
        <f t="shared" ref="C107:G107" si="128">C60/C13</f>
        <v>7.1257605298372049</v>
      </c>
      <c r="D107" s="182">
        <f t="shared" si="128"/>
        <v>7.7304463913273862</v>
      </c>
      <c r="E107" s="182">
        <f t="shared" si="128"/>
        <v>8.490370157118889</v>
      </c>
      <c r="F107" s="182">
        <f t="shared" ref="F107" si="129">F60/F13</f>
        <v>9.6140320170026428</v>
      </c>
      <c r="G107" s="171">
        <f t="shared" si="128"/>
        <v>8.2604880226050419</v>
      </c>
      <c r="H107" s="296">
        <f t="shared" ref="H107:I107" si="130">H60/H13</f>
        <v>8.3323298733959348</v>
      </c>
      <c r="I107" s="271">
        <f t="shared" si="130"/>
        <v>7.7702604259943229</v>
      </c>
      <c r="K107" s="43">
        <f t="shared" si="115"/>
        <v>-6.7456456470383855E-2</v>
      </c>
    </row>
    <row r="108" spans="1:11" ht="20.100000000000001" customHeight="1" x14ac:dyDescent="0.25">
      <c r="A108" s="44"/>
      <c r="B108" s="17" t="s">
        <v>27</v>
      </c>
      <c r="C108" s="183">
        <f t="shared" ref="C108:G108" si="131">C61/C14</f>
        <v>3.0953912056548618</v>
      </c>
      <c r="D108" s="184">
        <f t="shared" si="131"/>
        <v>3.3200263100197325</v>
      </c>
      <c r="E108" s="184">
        <f t="shared" si="131"/>
        <v>3.6903177549043553</v>
      </c>
      <c r="F108" s="184">
        <f t="shared" ref="F108" si="132">F61/F14</f>
        <v>4.3069578701672899</v>
      </c>
      <c r="G108" s="300">
        <f t="shared" si="131"/>
        <v>4.2912910217690801</v>
      </c>
      <c r="H108" s="301">
        <f t="shared" ref="H108:I108" si="133">H61/H14</f>
        <v>4.3191133416980341</v>
      </c>
      <c r="I108" s="302">
        <f t="shared" si="133"/>
        <v>4.328319293416615</v>
      </c>
      <c r="K108" s="364">
        <f t="shared" si="115"/>
        <v>2.1314448106058955E-3</v>
      </c>
    </row>
    <row r="109" spans="1:11" ht="20.100000000000001" customHeight="1" thickBot="1" x14ac:dyDescent="0.3">
      <c r="A109" s="44"/>
      <c r="B109" s="17" t="s">
        <v>28</v>
      </c>
      <c r="C109" s="183">
        <f t="shared" ref="C109:G109" si="134">C62/C15</f>
        <v>7.9282096311864461</v>
      </c>
      <c r="D109" s="184">
        <f t="shared" si="134"/>
        <v>8.3158148933040881</v>
      </c>
      <c r="E109" s="184">
        <f t="shared" si="134"/>
        <v>9.0236172501803296</v>
      </c>
      <c r="F109" s="184">
        <f t="shared" ref="F109" si="135">F62/F15</f>
        <v>9.9100857422142266</v>
      </c>
      <c r="G109" s="300">
        <f t="shared" si="134"/>
        <v>8.4096581502026257</v>
      </c>
      <c r="H109" s="301">
        <f t="shared" ref="H109:I109" si="136">H62/H15</f>
        <v>8.4957457355664001</v>
      </c>
      <c r="I109" s="302">
        <f t="shared" si="136"/>
        <v>7.8978861925029697</v>
      </c>
      <c r="K109" s="64">
        <f t="shared" si="115"/>
        <v>-7.0371637955284436E-2</v>
      </c>
    </row>
    <row r="110" spans="1:11" ht="20.100000000000001" customHeight="1" thickBot="1" x14ac:dyDescent="0.3">
      <c r="A110" s="22" t="s">
        <v>9</v>
      </c>
      <c r="B110" s="23"/>
      <c r="C110" s="156">
        <f t="shared" ref="C110:G110" si="137">C63/C16</f>
        <v>3.5011749527715064</v>
      </c>
      <c r="D110" s="182">
        <f t="shared" si="137"/>
        <v>2.6659959758551306</v>
      </c>
      <c r="E110" s="182">
        <f t="shared" si="137"/>
        <v>2.6054427545742298</v>
      </c>
      <c r="F110" s="182">
        <f t="shared" ref="F110" si="138">F63/F16</f>
        <v>2.2210337066591532</v>
      </c>
      <c r="G110" s="171">
        <f t="shared" si="137"/>
        <v>2.3451729345858459</v>
      </c>
      <c r="H110" s="296">
        <f t="shared" ref="H110:I110" si="139">H63/H16</f>
        <v>2.4075888151776303</v>
      </c>
      <c r="I110" s="271">
        <f t="shared" si="139"/>
        <v>1.9968643927477441</v>
      </c>
      <c r="K110" s="43">
        <f t="shared" si="115"/>
        <v>-0.17059575116840842</v>
      </c>
    </row>
    <row r="111" spans="1:11" ht="20.100000000000001" customHeight="1" thickBot="1" x14ac:dyDescent="0.3">
      <c r="A111" s="44"/>
      <c r="B111" s="17" t="s">
        <v>27</v>
      </c>
      <c r="C111" s="183">
        <f t="shared" ref="C111:G111" si="140">C64/C17</f>
        <v>3.5011749527715064</v>
      </c>
      <c r="D111" s="184">
        <f t="shared" si="140"/>
        <v>2.6659959758551306</v>
      </c>
      <c r="E111" s="184">
        <f t="shared" si="140"/>
        <v>2.6054427545742298</v>
      </c>
      <c r="F111" s="184">
        <f t="shared" ref="F111" si="141">F64/F17</f>
        <v>2.2210337066591532</v>
      </c>
      <c r="G111" s="297">
        <f t="shared" si="140"/>
        <v>2.3451729345858459</v>
      </c>
      <c r="H111" s="298">
        <f t="shared" ref="H111:I111" si="142">H64/H17</f>
        <v>2.4075888151776303</v>
      </c>
      <c r="I111" s="299">
        <f t="shared" si="142"/>
        <v>1.9968643927477441</v>
      </c>
      <c r="K111" s="234">
        <f t="shared" si="115"/>
        <v>-0.17059575116840842</v>
      </c>
    </row>
    <row r="112" spans="1:11" ht="20.100000000000001" customHeight="1" thickBot="1" x14ac:dyDescent="0.3">
      <c r="A112" s="22" t="s">
        <v>21</v>
      </c>
      <c r="B112" s="23"/>
      <c r="C112" s="156">
        <f t="shared" ref="C112:G112" si="143">C65/C18</f>
        <v>10.028136994390316</v>
      </c>
      <c r="D112" s="182">
        <f t="shared" si="143"/>
        <v>6.7565890903751562</v>
      </c>
      <c r="E112" s="182">
        <f t="shared" si="143"/>
        <v>7.4121746431570106</v>
      </c>
      <c r="F112" s="182">
        <f t="shared" ref="F112" si="144">F65/F18</f>
        <v>8.079265819361817</v>
      </c>
      <c r="G112" s="171">
        <f t="shared" si="143"/>
        <v>8.3095723762794709</v>
      </c>
      <c r="H112" s="296">
        <f t="shared" ref="H112:I112" si="145">H65/H18</f>
        <v>8.2918448221920951</v>
      </c>
      <c r="I112" s="271">
        <f t="shared" si="145"/>
        <v>6.896110639101293</v>
      </c>
      <c r="K112" s="43">
        <f t="shared" si="115"/>
        <v>-0.16832613405346089</v>
      </c>
    </row>
    <row r="113" spans="1:11" ht="20.100000000000001" customHeight="1" x14ac:dyDescent="0.25">
      <c r="A113" s="44"/>
      <c r="B113" s="17" t="s">
        <v>27</v>
      </c>
      <c r="C113" s="183">
        <f t="shared" ref="C113:G113" si="146">C66/C19</f>
        <v>10.740341753343239</v>
      </c>
      <c r="D113" s="184">
        <f t="shared" si="146"/>
        <v>6.7255351331530457</v>
      </c>
      <c r="E113" s="184">
        <f t="shared" si="146"/>
        <v>6.4315730019768429</v>
      </c>
      <c r="F113" s="184">
        <f t="shared" ref="F113" si="147">F66/F19</f>
        <v>7.5746706032697304</v>
      </c>
      <c r="G113" s="297">
        <f t="shared" si="146"/>
        <v>7.2104185856104799</v>
      </c>
      <c r="H113" s="298">
        <f t="shared" ref="H113:I113" si="148">H66/H19</f>
        <v>7.192967075784142</v>
      </c>
      <c r="I113" s="299">
        <f t="shared" si="148"/>
        <v>6.2718917354175714</v>
      </c>
      <c r="K113" s="364">
        <f t="shared" si="115"/>
        <v>-0.12805221137011244</v>
      </c>
    </row>
    <row r="114" spans="1:11" ht="20.100000000000001" customHeight="1" thickBot="1" x14ac:dyDescent="0.3">
      <c r="A114" s="44"/>
      <c r="B114" s="17" t="s">
        <v>28</v>
      </c>
      <c r="C114" s="183">
        <f t="shared" ref="C114:G114" si="149">C67/C20</f>
        <v>5.0751526538280887</v>
      </c>
      <c r="D114" s="184">
        <f t="shared" si="149"/>
        <v>6.8814746543778798</v>
      </c>
      <c r="E114" s="184">
        <f t="shared" si="149"/>
        <v>10.251349141455437</v>
      </c>
      <c r="F114" s="184">
        <f t="shared" ref="F114" si="150">F67/F20</f>
        <v>9.7409664780148013</v>
      </c>
      <c r="G114" s="297">
        <f t="shared" si="149"/>
        <v>9.5930130656469093</v>
      </c>
      <c r="H114" s="298">
        <f t="shared" ref="H114:I114" si="151">H67/H20</f>
        <v>9.5576750448833039</v>
      </c>
      <c r="I114" s="299">
        <f t="shared" si="151"/>
        <v>8.0667752442996736</v>
      </c>
      <c r="K114" s="64">
        <f t="shared" si="115"/>
        <v>-0.15598979810281191</v>
      </c>
    </row>
    <row r="115" spans="1:11" ht="20.100000000000001" customHeight="1" thickBot="1" x14ac:dyDescent="0.3">
      <c r="A115" s="22" t="s">
        <v>29</v>
      </c>
      <c r="B115" s="23"/>
      <c r="C115" s="156">
        <f t="shared" ref="C115:G115" si="152">C68/C21</f>
        <v>2.5565231547833585</v>
      </c>
      <c r="D115" s="182">
        <f t="shared" si="152"/>
        <v>3.3287498623254157</v>
      </c>
      <c r="E115" s="182">
        <f t="shared" si="152"/>
        <v>3.2278217788349703</v>
      </c>
      <c r="F115" s="182">
        <f t="shared" ref="F115" si="153">F68/F21</f>
        <v>3.3963630686523398</v>
      </c>
      <c r="G115" s="171">
        <f t="shared" si="152"/>
        <v>3.9098843832144108</v>
      </c>
      <c r="H115" s="296">
        <f t="shared" ref="H115:I115" si="154">H68/H21</f>
        <v>3.6830858314735511</v>
      </c>
      <c r="I115" s="271">
        <f t="shared" si="154"/>
        <v>5.1176054784068938</v>
      </c>
      <c r="K115" s="43">
        <f t="shared" si="115"/>
        <v>0.38948851929399958</v>
      </c>
    </row>
    <row r="116" spans="1:11" ht="20.100000000000001" customHeight="1" x14ac:dyDescent="0.25">
      <c r="A116" s="44"/>
      <c r="B116" s="17" t="s">
        <v>27</v>
      </c>
      <c r="C116" s="183">
        <f t="shared" ref="C116:G116" si="155">C69/C22</f>
        <v>1.7939831246105165</v>
      </c>
      <c r="D116" s="184">
        <f t="shared" si="155"/>
        <v>2.0244388159548348</v>
      </c>
      <c r="E116" s="184">
        <f t="shared" si="155"/>
        <v>1.8923411589803139</v>
      </c>
      <c r="F116" s="184">
        <f t="shared" ref="F116" si="156">F69/F22</f>
        <v>2.0508635241518101</v>
      </c>
      <c r="G116" s="297">
        <f t="shared" si="155"/>
        <v>2.5923432885222528</v>
      </c>
      <c r="H116" s="298">
        <f t="shared" ref="H116:I116" si="157">H69/H22</f>
        <v>2.5056996202797337</v>
      </c>
      <c r="I116" s="299">
        <f t="shared" si="157"/>
        <v>3.259864729843978</v>
      </c>
      <c r="K116" s="364">
        <f t="shared" si="115"/>
        <v>0.30097985547048539</v>
      </c>
    </row>
    <row r="117" spans="1:11" ht="20.100000000000001" customHeight="1" thickBot="1" x14ac:dyDescent="0.3">
      <c r="A117" s="44"/>
      <c r="B117" s="17" t="s">
        <v>28</v>
      </c>
      <c r="C117" s="183">
        <f t="shared" ref="C117:G117" si="158">C70/C23</f>
        <v>4.7092063606274284</v>
      </c>
      <c r="D117" s="184">
        <f t="shared" si="158"/>
        <v>6.0770926186964775</v>
      </c>
      <c r="E117" s="184">
        <f t="shared" si="158"/>
        <v>6.6705595715119905</v>
      </c>
      <c r="F117" s="184">
        <f t="shared" ref="F117" si="159">F70/F23</f>
        <v>6.1223362192028423</v>
      </c>
      <c r="G117" s="297">
        <f t="shared" si="158"/>
        <v>5.8990250863680265</v>
      </c>
      <c r="H117" s="298">
        <f t="shared" ref="H117:I117" si="160">H70/H23</f>
        <v>5.7069404355812123</v>
      </c>
      <c r="I117" s="299">
        <f t="shared" si="160"/>
        <v>6.8784849963938894</v>
      </c>
      <c r="K117" s="64">
        <f t="shared" si="115"/>
        <v>0.20528417530143075</v>
      </c>
    </row>
    <row r="118" spans="1:11" ht="20.100000000000001" customHeight="1" thickBot="1" x14ac:dyDescent="0.3">
      <c r="A118" s="22" t="s">
        <v>30</v>
      </c>
      <c r="B118" s="23"/>
      <c r="C118" s="156">
        <f t="shared" ref="C118:G118" si="161">C71/C24</f>
        <v>5.3955760221934037</v>
      </c>
      <c r="D118" s="182">
        <f t="shared" si="161"/>
        <v>5.1799325929553977</v>
      </c>
      <c r="E118" s="182">
        <f t="shared" si="161"/>
        <v>4.7635860641355796</v>
      </c>
      <c r="F118" s="182">
        <f t="shared" ref="F118" si="162">F71/F24</f>
        <v>4.945475514244956</v>
      </c>
      <c r="G118" s="171">
        <f t="shared" si="161"/>
        <v>4.4667968849598783</v>
      </c>
      <c r="H118" s="296">
        <f t="shared" ref="H118:I118" si="163">H71/H24</f>
        <v>4.5118953324767821</v>
      </c>
      <c r="I118" s="271">
        <f t="shared" si="163"/>
        <v>4.1977675012473972</v>
      </c>
      <c r="K118" s="43">
        <f t="shared" si="115"/>
        <v>-6.9622145036982955E-2</v>
      </c>
    </row>
    <row r="119" spans="1:11" ht="20.100000000000001" customHeight="1" x14ac:dyDescent="0.25">
      <c r="A119" s="44"/>
      <c r="B119" s="17" t="s">
        <v>27</v>
      </c>
      <c r="C119" s="183">
        <f t="shared" ref="C119:G119" si="164">C72/C25</f>
        <v>2.3501310250034941</v>
      </c>
      <c r="D119" s="184">
        <f t="shared" si="164"/>
        <v>1.7205061094403147</v>
      </c>
      <c r="E119" s="184">
        <f t="shared" si="164"/>
        <v>2.0100056006192144</v>
      </c>
      <c r="F119" s="184">
        <f t="shared" ref="F119" si="165">F72/F25</f>
        <v>2.230289238526634</v>
      </c>
      <c r="G119" s="297">
        <f t="shared" si="164"/>
        <v>2.1685466972226535</v>
      </c>
      <c r="H119" s="298">
        <f t="shared" ref="H119:I119" si="166">H72/H25</f>
        <v>2.1397937378484038</v>
      </c>
      <c r="I119" s="299">
        <f t="shared" si="166"/>
        <v>2.0566772645271469</v>
      </c>
      <c r="K119" s="364">
        <f t="shared" si="115"/>
        <v>-3.8843217386378436E-2</v>
      </c>
    </row>
    <row r="120" spans="1:11" ht="20.100000000000001" customHeight="1" thickBot="1" x14ac:dyDescent="0.3">
      <c r="A120" s="44"/>
      <c r="B120" s="17" t="s">
        <v>28</v>
      </c>
      <c r="C120" s="183">
        <f t="shared" ref="C120:G120" si="167">C73/C26</f>
        <v>6.4409355529930119</v>
      </c>
      <c r="D120" s="184">
        <f t="shared" si="167"/>
        <v>6.5434216445544982</v>
      </c>
      <c r="E120" s="184">
        <f t="shared" si="167"/>
        <v>6.7307329000306231</v>
      </c>
      <c r="F120" s="184">
        <f t="shared" ref="F120" si="168">F73/F26</f>
        <v>6.7560432998142703</v>
      </c>
      <c r="G120" s="297">
        <f t="shared" si="167"/>
        <v>5.5723419216823062</v>
      </c>
      <c r="H120" s="298">
        <f t="shared" ref="H120:I120" si="169">H73/H26</f>
        <v>5.681751034767661</v>
      </c>
      <c r="I120" s="299">
        <f t="shared" si="169"/>
        <v>5.1467780332416737</v>
      </c>
      <c r="K120" s="64">
        <f t="shared" si="115"/>
        <v>-9.4156360997233221E-2</v>
      </c>
    </row>
    <row r="121" spans="1:11" ht="20.100000000000001" customHeight="1" thickBot="1" x14ac:dyDescent="0.3">
      <c r="A121" s="22" t="s">
        <v>16</v>
      </c>
      <c r="B121" s="23"/>
      <c r="C121" s="156">
        <f t="shared" ref="C121:G121" si="170">C74/C27</f>
        <v>5.2504744138606689</v>
      </c>
      <c r="D121" s="182">
        <f t="shared" si="170"/>
        <v>5.4676832997077218</v>
      </c>
      <c r="E121" s="182">
        <f t="shared" si="170"/>
        <v>4.886341132332082</v>
      </c>
      <c r="F121" s="182">
        <f t="shared" ref="F121" si="171">F74/F27</f>
        <v>6.1665357188702048</v>
      </c>
      <c r="G121" s="171">
        <f t="shared" si="170"/>
        <v>6.0748795032315179</v>
      </c>
      <c r="H121" s="296">
        <f t="shared" ref="H121:I121" si="172">H74/H27</f>
        <v>6.2689171998907156</v>
      </c>
      <c r="I121" s="271">
        <f t="shared" si="172"/>
        <v>5.1405780251695568</v>
      </c>
      <c r="K121" s="43">
        <f t="shared" si="115"/>
        <v>-0.17998948442656554</v>
      </c>
    </row>
    <row r="122" spans="1:11" ht="20.100000000000001" customHeight="1" x14ac:dyDescent="0.25">
      <c r="A122" s="44"/>
      <c r="B122" s="17" t="s">
        <v>27</v>
      </c>
      <c r="C122" s="183">
        <f t="shared" ref="C122:G122" si="173">C75/C28</f>
        <v>2.426612205670351</v>
      </c>
      <c r="D122" s="184">
        <f t="shared" si="173"/>
        <v>2.9680003511621273</v>
      </c>
      <c r="E122" s="184">
        <f t="shared" si="173"/>
        <v>3.2657471766053794</v>
      </c>
      <c r="F122" s="184">
        <f t="shared" ref="F122" si="174">F75/F28</f>
        <v>3.0780180131300527</v>
      </c>
      <c r="G122" s="297">
        <f t="shared" si="173"/>
        <v>3.2835956575635774</v>
      </c>
      <c r="H122" s="298">
        <f t="shared" ref="H122:I122" si="175">H75/H28</f>
        <v>3.3400402414486923</v>
      </c>
      <c r="I122" s="299">
        <f t="shared" si="175"/>
        <v>2.7386770750074048</v>
      </c>
      <c r="K122" s="364">
        <f t="shared" si="115"/>
        <v>-0.18004668296465054</v>
      </c>
    </row>
    <row r="123" spans="1:11" ht="20.100000000000001" customHeight="1" thickBot="1" x14ac:dyDescent="0.3">
      <c r="A123" s="44"/>
      <c r="B123" s="17" t="s">
        <v>28</v>
      </c>
      <c r="C123" s="183">
        <f t="shared" ref="C123:G123" si="176">C76/C29</f>
        <v>6.3447256205426141</v>
      </c>
      <c r="D123" s="184">
        <f t="shared" si="176"/>
        <v>6.1702237903723258</v>
      </c>
      <c r="E123" s="184">
        <f t="shared" si="176"/>
        <v>7.2638373075839455</v>
      </c>
      <c r="F123" s="184">
        <f t="shared" ref="F123" si="177">F76/F29</f>
        <v>8.2943623749644892</v>
      </c>
      <c r="G123" s="297">
        <f t="shared" si="176"/>
        <v>7.3512925296270915</v>
      </c>
      <c r="H123" s="298">
        <f t="shared" ref="H123:I123" si="178">H76/H29</f>
        <v>7.5351872900028916</v>
      </c>
      <c r="I123" s="299">
        <f t="shared" si="178"/>
        <v>6.5851708150317227</v>
      </c>
      <c r="K123" s="64">
        <f t="shared" si="115"/>
        <v>-0.12607735394070135</v>
      </c>
    </row>
    <row r="124" spans="1:11" ht="20.100000000000001" customHeight="1" thickBot="1" x14ac:dyDescent="0.3">
      <c r="A124" s="22" t="s">
        <v>10</v>
      </c>
      <c r="B124" s="23"/>
      <c r="C124" s="156">
        <f t="shared" ref="C124:G124" si="179">C77/C30</f>
        <v>4.2926865832174128</v>
      </c>
      <c r="D124" s="182">
        <f t="shared" si="179"/>
        <v>4.3303673697966829</v>
      </c>
      <c r="E124" s="182">
        <f t="shared" si="179"/>
        <v>4.5876927752226218</v>
      </c>
      <c r="F124" s="182">
        <f t="shared" ref="F124" si="180">F77/F30</f>
        <v>4.435768720512459</v>
      </c>
      <c r="G124" s="171">
        <f t="shared" si="179"/>
        <v>3.9422823458381786</v>
      </c>
      <c r="H124" s="296">
        <f t="shared" ref="H124:I124" si="181">H77/H30</f>
        <v>3.9182226291099118</v>
      </c>
      <c r="I124" s="271">
        <f t="shared" si="181"/>
        <v>4.227726566175491</v>
      </c>
      <c r="K124" s="43">
        <f t="shared" si="115"/>
        <v>7.8990901325044938E-2</v>
      </c>
    </row>
    <row r="125" spans="1:11" ht="20.100000000000001" customHeight="1" x14ac:dyDescent="0.25">
      <c r="A125" s="44"/>
      <c r="B125" s="17" t="s">
        <v>27</v>
      </c>
      <c r="C125" s="183">
        <f t="shared" ref="C125:G125" si="182">C78/C31</f>
        <v>4.0448386420193048</v>
      </c>
      <c r="D125" s="184">
        <f t="shared" si="182"/>
        <v>4.1957895610596871</v>
      </c>
      <c r="E125" s="184">
        <f t="shared" si="182"/>
        <v>4.4812776538001158</v>
      </c>
      <c r="F125" s="184">
        <f t="shared" ref="F125" si="183">F78/F31</f>
        <v>4.2935108295435862</v>
      </c>
      <c r="G125" s="297">
        <f t="shared" si="182"/>
        <v>3.8164808807592538</v>
      </c>
      <c r="H125" s="298">
        <f t="shared" ref="H125:I125" si="184">H78/H31</f>
        <v>3.7812773491365417</v>
      </c>
      <c r="I125" s="299">
        <f t="shared" si="184"/>
        <v>3.9979126328833079</v>
      </c>
      <c r="K125" s="364">
        <f t="shared" si="115"/>
        <v>5.7291561486817438E-2</v>
      </c>
    </row>
    <row r="126" spans="1:11" ht="20.100000000000001" customHeight="1" thickBot="1" x14ac:dyDescent="0.3">
      <c r="A126" s="44"/>
      <c r="B126" s="17" t="s">
        <v>28</v>
      </c>
      <c r="C126" s="183">
        <f t="shared" ref="C126:G126" si="185">C79/C32</f>
        <v>7.6566687365798547</v>
      </c>
      <c r="D126" s="184">
        <f t="shared" si="185"/>
        <v>7.3523255133109533</v>
      </c>
      <c r="E126" s="184">
        <f t="shared" si="185"/>
        <v>6.8398369907983891</v>
      </c>
      <c r="F126" s="184">
        <f t="shared" ref="F126" si="186">F79/F32</f>
        <v>6.3981608629624764</v>
      </c>
      <c r="G126" s="297">
        <f t="shared" si="185"/>
        <v>7.4958022298860829</v>
      </c>
      <c r="H126" s="298">
        <f t="shared" ref="H126:I126" si="187">H79/H32</f>
        <v>7.3324813598124612</v>
      </c>
      <c r="I126" s="299">
        <f t="shared" si="187"/>
        <v>8.5910114003398714</v>
      </c>
      <c r="K126" s="64">
        <f t="shared" si="115"/>
        <v>0.17163767335640373</v>
      </c>
    </row>
    <row r="127" spans="1:11" ht="20.100000000000001" customHeight="1" thickBot="1" x14ac:dyDescent="0.3">
      <c r="A127" s="22" t="s">
        <v>13</v>
      </c>
      <c r="B127" s="23"/>
      <c r="C127" s="156">
        <f t="shared" ref="C127:G127" si="188">C80/C33</f>
        <v>3.7574468322224552</v>
      </c>
      <c r="D127" s="182">
        <f t="shared" si="188"/>
        <v>3.7704534225375128</v>
      </c>
      <c r="E127" s="182">
        <f t="shared" si="188"/>
        <v>3.7531063004621421</v>
      </c>
      <c r="F127" s="182">
        <f t="shared" ref="F127" si="189">F80/F33</f>
        <v>3.2271093996566451</v>
      </c>
      <c r="G127" s="171">
        <f t="shared" si="188"/>
        <v>3.0751550845113598</v>
      </c>
      <c r="H127" s="296">
        <f t="shared" ref="H127:I127" si="190">H80/H33</f>
        <v>3.0059252055580061</v>
      </c>
      <c r="I127" s="271">
        <f t="shared" si="190"/>
        <v>2.9766841638303281</v>
      </c>
      <c r="K127" s="43">
        <f t="shared" si="115"/>
        <v>-9.7278008360324048E-3</v>
      </c>
    </row>
    <row r="128" spans="1:11" ht="20.100000000000001" customHeight="1" x14ac:dyDescent="0.25">
      <c r="A128" s="44"/>
      <c r="B128" s="17" t="s">
        <v>27</v>
      </c>
      <c r="C128" s="183">
        <f t="shared" ref="C128:G128" si="191">C81/C34</f>
        <v>3.53861967929131</v>
      </c>
      <c r="D128" s="184">
        <f t="shared" si="191"/>
        <v>3.5439717284928807</v>
      </c>
      <c r="E128" s="184">
        <f t="shared" si="191"/>
        <v>3.4984735477994975</v>
      </c>
      <c r="F128" s="184">
        <f t="shared" ref="F128" si="192">F81/F34</f>
        <v>3.0085909764561611</v>
      </c>
      <c r="G128" s="297">
        <f t="shared" si="191"/>
        <v>2.8575888190549783</v>
      </c>
      <c r="H128" s="298">
        <f t="shared" ref="H128:I128" si="193">H81/H34</f>
        <v>2.8077427448948864</v>
      </c>
      <c r="I128" s="299">
        <f t="shared" si="193"/>
        <v>2.7640469644576751</v>
      </c>
      <c r="K128" s="74">
        <f t="shared" si="115"/>
        <v>-1.556260113810647E-2</v>
      </c>
    </row>
    <row r="129" spans="1:11" ht="20.100000000000001" customHeight="1" thickBot="1" x14ac:dyDescent="0.3">
      <c r="A129" s="44"/>
      <c r="B129" s="17" t="s">
        <v>28</v>
      </c>
      <c r="C129" s="183">
        <f t="shared" ref="C129:G129" si="194">C82/C35</f>
        <v>5.8274869076041673</v>
      </c>
      <c r="D129" s="184">
        <f t="shared" si="194"/>
        <v>6.1706525810709572</v>
      </c>
      <c r="E129" s="184">
        <f t="shared" si="194"/>
        <v>6.5230090224699726</v>
      </c>
      <c r="F129" s="184">
        <f t="shared" ref="F129" si="195">F82/F35</f>
        <v>7.1176370073806776</v>
      </c>
      <c r="G129" s="297">
        <f t="shared" si="194"/>
        <v>6.7189245498288601</v>
      </c>
      <c r="H129" s="298">
        <f t="shared" ref="H129:I129" si="196">H82/H35</f>
        <v>6.7052839356210141</v>
      </c>
      <c r="I129" s="299">
        <f t="shared" si="196"/>
        <v>6.6811100964831125</v>
      </c>
      <c r="K129" s="233">
        <f t="shared" si="115"/>
        <v>-3.6051924676121466E-3</v>
      </c>
    </row>
    <row r="130" spans="1:11" ht="20.100000000000001" customHeight="1" thickBot="1" x14ac:dyDescent="0.3">
      <c r="A130" s="22" t="s">
        <v>12</v>
      </c>
      <c r="B130" s="23"/>
      <c r="C130" s="156">
        <f t="shared" ref="C130:G130" si="197">C83/C36</f>
        <v>3.4995901302247181</v>
      </c>
      <c r="D130" s="182">
        <f t="shared" si="197"/>
        <v>3.6172306493557351</v>
      </c>
      <c r="E130" s="182">
        <f t="shared" si="197"/>
        <v>3.6593951137034177</v>
      </c>
      <c r="F130" s="182">
        <f t="shared" ref="F130" si="198">F83/F36</f>
        <v>3.8105394511720654</v>
      </c>
      <c r="G130" s="171">
        <f t="shared" si="197"/>
        <v>3.435991942906353</v>
      </c>
      <c r="H130" s="296">
        <f t="shared" ref="H130:I130" si="199">H83/H36</f>
        <v>3.3822727405668886</v>
      </c>
      <c r="I130" s="271">
        <f t="shared" si="199"/>
        <v>3.4200844911140038</v>
      </c>
      <c r="K130" s="43">
        <f t="shared" si="115"/>
        <v>1.1179391328677324E-2</v>
      </c>
    </row>
    <row r="131" spans="1:11" ht="20.100000000000001" customHeight="1" x14ac:dyDescent="0.25">
      <c r="A131" s="44"/>
      <c r="B131" s="17" t="s">
        <v>27</v>
      </c>
      <c r="C131" s="183">
        <f t="shared" ref="C131:G131" si="200">C84/C37</f>
        <v>3.4083640351108162</v>
      </c>
      <c r="D131" s="184">
        <f t="shared" si="200"/>
        <v>3.5775403797372478</v>
      </c>
      <c r="E131" s="184">
        <f t="shared" si="200"/>
        <v>3.6305421680040419</v>
      </c>
      <c r="F131" s="184">
        <f t="shared" ref="F131" si="201">F84/F37</f>
        <v>3.741903559508474</v>
      </c>
      <c r="G131" s="297">
        <f t="shared" si="200"/>
        <v>3.3930500198672622</v>
      </c>
      <c r="H131" s="298">
        <f t="shared" ref="H131:I131" si="202">H84/H37</f>
        <v>3.3351108101647693</v>
      </c>
      <c r="I131" s="299">
        <f t="shared" si="202"/>
        <v>3.3918237026877902</v>
      </c>
      <c r="K131" s="364">
        <f t="shared" si="115"/>
        <v>1.7004800065464405E-2</v>
      </c>
    </row>
    <row r="132" spans="1:11" ht="20.100000000000001" customHeight="1" thickBot="1" x14ac:dyDescent="0.3">
      <c r="A132" s="44"/>
      <c r="B132" s="17" t="s">
        <v>28</v>
      </c>
      <c r="C132" s="183">
        <f t="shared" ref="C132:G132" si="203">C85/C38</f>
        <v>4.1623226960790083</v>
      </c>
      <c r="D132" s="184">
        <f t="shared" si="203"/>
        <v>3.8915702170283808</v>
      </c>
      <c r="E132" s="184">
        <f t="shared" si="203"/>
        <v>3.874407334071523</v>
      </c>
      <c r="F132" s="184">
        <f t="shared" ref="F132" si="204">F85/F38</f>
        <v>4.2834499211833652</v>
      </c>
      <c r="G132" s="297">
        <f t="shared" si="203"/>
        <v>3.7287007550684037</v>
      </c>
      <c r="H132" s="298">
        <f t="shared" ref="H132:I132" si="205">H85/H38</f>
        <v>3.7163139782341461</v>
      </c>
      <c r="I132" s="299">
        <f t="shared" si="205"/>
        <v>3.6169959687820121</v>
      </c>
      <c r="K132" s="64">
        <f t="shared" si="115"/>
        <v>-2.6724870404875263E-2</v>
      </c>
    </row>
    <row r="133" spans="1:11" ht="20.100000000000001" customHeight="1" thickBot="1" x14ac:dyDescent="0.3">
      <c r="A133" s="22" t="s">
        <v>7</v>
      </c>
      <c r="B133" s="23"/>
      <c r="C133" s="156">
        <f t="shared" ref="C133:G133" si="206">C86/C39</f>
        <v>4.721032914532131</v>
      </c>
      <c r="D133" s="182">
        <f t="shared" si="206"/>
        <v>5.2663767289432464</v>
      </c>
      <c r="E133" s="182">
        <f t="shared" si="206"/>
        <v>5.8535288582290521</v>
      </c>
      <c r="F133" s="182">
        <f t="shared" ref="F133" si="207">F86/F39</f>
        <v>6.0191777275289509</v>
      </c>
      <c r="G133" s="171">
        <f t="shared" si="206"/>
        <v>5.2187927731578672</v>
      </c>
      <c r="H133" s="296">
        <f t="shared" ref="H133:I133" si="208">H86/H39</f>
        <v>5.1888399375334711</v>
      </c>
      <c r="I133" s="271">
        <f t="shared" si="208"/>
        <v>5.0222733898250231</v>
      </c>
      <c r="K133" s="43">
        <f t="shared" si="115"/>
        <v>-3.2100922308971006E-2</v>
      </c>
    </row>
    <row r="134" spans="1:11" ht="20.100000000000001" customHeight="1" x14ac:dyDescent="0.25">
      <c r="A134" s="44"/>
      <c r="B134" s="17" t="s">
        <v>27</v>
      </c>
      <c r="C134" s="183">
        <f t="shared" ref="C134:G134" si="209">C87/C40</f>
        <v>4.5598195089274833</v>
      </c>
      <c r="D134" s="184">
        <f t="shared" si="209"/>
        <v>5.1058624079565424</v>
      </c>
      <c r="E134" s="184">
        <f t="shared" si="209"/>
        <v>5.6401367347999942</v>
      </c>
      <c r="F134" s="184">
        <f t="shared" ref="F134" si="210">F87/F40</f>
        <v>5.7830269932158895</v>
      </c>
      <c r="G134" s="297">
        <f t="shared" si="209"/>
        <v>5.0438730808085515</v>
      </c>
      <c r="H134" s="298">
        <f t="shared" ref="H134:I134" si="211">H87/H40</f>
        <v>5.0140098593357072</v>
      </c>
      <c r="I134" s="299">
        <f t="shared" si="211"/>
        <v>4.8559685978496745</v>
      </c>
      <c r="K134" s="364">
        <f t="shared" si="115"/>
        <v>-3.1519934327965439E-2</v>
      </c>
    </row>
    <row r="135" spans="1:11" ht="20.100000000000001" customHeight="1" thickBot="1" x14ac:dyDescent="0.3">
      <c r="A135" s="44"/>
      <c r="B135" s="17" t="s">
        <v>28</v>
      </c>
      <c r="C135" s="183">
        <f t="shared" ref="C135:G135" si="212">C88/C41</f>
        <v>5.1458242243880852</v>
      </c>
      <c r="D135" s="184">
        <f t="shared" si="212"/>
        <v>5.7257321272227033</v>
      </c>
      <c r="E135" s="184">
        <f t="shared" si="212"/>
        <v>6.5239417624862801</v>
      </c>
      <c r="F135" s="184">
        <f t="shared" ref="F135" si="213">F88/F41</f>
        <v>6.7678385459275692</v>
      </c>
      <c r="G135" s="297">
        <f t="shared" si="212"/>
        <v>5.7958358405062311</v>
      </c>
      <c r="H135" s="298">
        <f t="shared" ref="H135:I135" si="214">H88/H41</f>
        <v>5.7735224624624051</v>
      </c>
      <c r="I135" s="299">
        <f t="shared" si="214"/>
        <v>5.5939218169139524</v>
      </c>
      <c r="K135" s="64">
        <f t="shared" si="115"/>
        <v>-3.1107637792380401E-2</v>
      </c>
    </row>
    <row r="136" spans="1:11" ht="20.100000000000001" customHeight="1" thickBot="1" x14ac:dyDescent="0.3">
      <c r="A136" s="22" t="s">
        <v>8</v>
      </c>
      <c r="B136" s="23"/>
      <c r="C136" s="156">
        <f t="shared" ref="C136:G136" si="215">C89/C42</f>
        <v>13.606317179877836</v>
      </c>
      <c r="D136" s="182">
        <f t="shared" si="215"/>
        <v>12.864860068951531</v>
      </c>
      <c r="E136" s="182">
        <f t="shared" si="215"/>
        <v>15.569859982213398</v>
      </c>
      <c r="F136" s="182">
        <f t="shared" ref="F136" si="216">F89/F42</f>
        <v>14.675860440346899</v>
      </c>
      <c r="G136" s="171">
        <f t="shared" si="215"/>
        <v>13.006134342999436</v>
      </c>
      <c r="H136" s="296">
        <f t="shared" ref="H136:I136" si="217">H89/H42</f>
        <v>13.159336206795308</v>
      </c>
      <c r="I136" s="271">
        <f t="shared" si="217"/>
        <v>11.711558944251053</v>
      </c>
      <c r="K136" s="43">
        <f t="shared" si="115"/>
        <v>-0.11001901918097069</v>
      </c>
    </row>
    <row r="137" spans="1:11" ht="20.100000000000001" customHeight="1" x14ac:dyDescent="0.25">
      <c r="A137" s="44"/>
      <c r="B137" s="17" t="s">
        <v>27</v>
      </c>
      <c r="C137" s="183">
        <f t="shared" ref="C137:G137" si="218">C90/C43</f>
        <v>14.350304107937331</v>
      </c>
      <c r="D137" s="184">
        <f t="shared" si="218"/>
        <v>13.254032344608516</v>
      </c>
      <c r="E137" s="184">
        <f t="shared" si="218"/>
        <v>16.005821971273939</v>
      </c>
      <c r="F137" s="184">
        <f t="shared" ref="F137" si="219">F90/F43</f>
        <v>14.962971699296874</v>
      </c>
      <c r="G137" s="297">
        <f t="shared" si="218"/>
        <v>13.260884617903828</v>
      </c>
      <c r="H137" s="298">
        <f t="shared" ref="H137:I137" si="220">H90/H43</f>
        <v>13.411050443630948</v>
      </c>
      <c r="I137" s="299">
        <f t="shared" si="220"/>
        <v>11.962613568878544</v>
      </c>
      <c r="K137" s="364">
        <f t="shared" si="115"/>
        <v>-0.1080032381386115</v>
      </c>
    </row>
    <row r="138" spans="1:11" ht="20.100000000000001" customHeight="1" thickBot="1" x14ac:dyDescent="0.3">
      <c r="A138" s="44"/>
      <c r="B138" s="17" t="s">
        <v>28</v>
      </c>
      <c r="C138" s="183">
        <f t="shared" ref="C138:G138" si="221">C91/C44</f>
        <v>5.5137378600481446</v>
      </c>
      <c r="D138" s="184">
        <f t="shared" si="221"/>
        <v>6.1936626195732156</v>
      </c>
      <c r="E138" s="184">
        <f t="shared" si="221"/>
        <v>6.5642748365134818</v>
      </c>
      <c r="F138" s="184">
        <f t="shared" ref="F138" si="222">F91/F44</f>
        <v>7.7352744919623904</v>
      </c>
      <c r="G138" s="297">
        <f t="shared" si="221"/>
        <v>8.290551658439421</v>
      </c>
      <c r="H138" s="298">
        <f t="shared" ref="H138:I138" si="223">H91/H44</f>
        <v>8.7129548443665055</v>
      </c>
      <c r="I138" s="299">
        <f t="shared" si="223"/>
        <v>6.7939564112849311</v>
      </c>
      <c r="K138" s="64">
        <f t="shared" si="115"/>
        <v>-0.22024657161196379</v>
      </c>
    </row>
    <row r="139" spans="1:11" ht="20.100000000000001" customHeight="1" thickBot="1" x14ac:dyDescent="0.3">
      <c r="A139" s="113" t="s">
        <v>31</v>
      </c>
      <c r="B139" s="140"/>
      <c r="C139" s="158">
        <f t="shared" ref="C139:G139" si="224">C92/C45</f>
        <v>4.7569112942824816</v>
      </c>
      <c r="D139" s="159">
        <f t="shared" si="224"/>
        <v>5.1415914345030833</v>
      </c>
      <c r="E139" s="159">
        <f t="shared" si="224"/>
        <v>5.4155944930994329</v>
      </c>
      <c r="F139" s="159">
        <f t="shared" ref="F139" si="225">F92/F45</f>
        <v>5.4857885326701421</v>
      </c>
      <c r="G139" s="259">
        <f t="shared" si="224"/>
        <v>4.8047460925968055</v>
      </c>
      <c r="H139" s="303">
        <f t="shared" ref="H139:I139" si="226">H92/H45</f>
        <v>4.7383038328221803</v>
      </c>
      <c r="I139" s="304">
        <f t="shared" si="226"/>
        <v>4.6294779558631287</v>
      </c>
      <c r="K139" s="174">
        <f t="shared" si="115"/>
        <v>-2.2967264404873292E-2</v>
      </c>
    </row>
    <row r="140" spans="1:11" ht="20.100000000000001" customHeight="1" x14ac:dyDescent="0.25">
      <c r="A140" s="44"/>
      <c r="B140" s="17" t="s">
        <v>27</v>
      </c>
      <c r="C140" s="186">
        <f t="shared" ref="C140:G140" si="227">C93/C46</f>
        <v>4.1281331506122632</v>
      </c>
      <c r="D140" s="187">
        <f t="shared" si="227"/>
        <v>4.474090918187315</v>
      </c>
      <c r="E140" s="187">
        <f t="shared" si="227"/>
        <v>4.7237006255893252</v>
      </c>
      <c r="F140" s="187">
        <f t="shared" ref="F140" si="228">F93/F46</f>
        <v>4.6620928697529216</v>
      </c>
      <c r="G140" s="305">
        <f t="shared" si="227"/>
        <v>4.1285326806513476</v>
      </c>
      <c r="H140" s="306">
        <f t="shared" ref="H140:I140" si="229">H93/H46</f>
        <v>4.0717698036811756</v>
      </c>
      <c r="I140" s="307">
        <f t="shared" si="229"/>
        <v>4.0332402569591705</v>
      </c>
      <c r="K140" s="364">
        <f t="shared" si="115"/>
        <v>-9.4626043660846273E-3</v>
      </c>
    </row>
    <row r="141" spans="1:11" ht="20.100000000000001" customHeight="1" thickBot="1" x14ac:dyDescent="0.3">
      <c r="A141" s="59"/>
      <c r="B141" s="45" t="s">
        <v>28</v>
      </c>
      <c r="C141" s="189">
        <f t="shared" ref="C141:G141" si="230">C94/C47</f>
        <v>5.5421843588111157</v>
      </c>
      <c r="D141" s="190">
        <f t="shared" si="230"/>
        <v>5.9504971717461377</v>
      </c>
      <c r="E141" s="190">
        <f t="shared" si="230"/>
        <v>6.3398117121222475</v>
      </c>
      <c r="F141" s="190">
        <f t="shared" ref="F141" si="231">F94/F47</f>
        <v>6.631411536048927</v>
      </c>
      <c r="G141" s="308">
        <f t="shared" si="230"/>
        <v>5.7131812241124145</v>
      </c>
      <c r="H141" s="309">
        <f t="shared" ref="H141:I141" si="232">H94/H47</f>
        <v>5.6282192476290618</v>
      </c>
      <c r="I141" s="310">
        <f t="shared" si="232"/>
        <v>5.4322273320317622</v>
      </c>
      <c r="K141" s="64">
        <f t="shared" si="115"/>
        <v>-3.4823077597743356E-2</v>
      </c>
    </row>
    <row r="142" spans="1:11" ht="20.100000000000001" customHeight="1" x14ac:dyDescent="0.25"/>
    <row r="143" spans="1:11" ht="15.75" x14ac:dyDescent="0.25">
      <c r="A143" s="139" t="s">
        <v>50</v>
      </c>
    </row>
  </sheetData>
  <mergeCells count="36">
    <mergeCell ref="F5:F6"/>
    <mergeCell ref="N5:N6"/>
    <mergeCell ref="F52:F53"/>
    <mergeCell ref="N52:N53"/>
    <mergeCell ref="F99:F100"/>
    <mergeCell ref="G99:G100"/>
    <mergeCell ref="K99:K100"/>
    <mergeCell ref="O5:O6"/>
    <mergeCell ref="G52:G53"/>
    <mergeCell ref="O52:O53"/>
    <mergeCell ref="H5:I5"/>
    <mergeCell ref="P5:Q5"/>
    <mergeCell ref="H52:I52"/>
    <mergeCell ref="P52:Q52"/>
    <mergeCell ref="L52:L53"/>
    <mergeCell ref="A5:B6"/>
    <mergeCell ref="C5:C6"/>
    <mergeCell ref="D5:D6"/>
    <mergeCell ref="E5:E6"/>
    <mergeCell ref="S52:T52"/>
    <mergeCell ref="S5:T5"/>
    <mergeCell ref="A52:B53"/>
    <mergeCell ref="M52:M53"/>
    <mergeCell ref="K5:K6"/>
    <mergeCell ref="L5:L6"/>
    <mergeCell ref="M5:M6"/>
    <mergeCell ref="C52:C53"/>
    <mergeCell ref="G5:G6"/>
    <mergeCell ref="D52:D53"/>
    <mergeCell ref="E52:E53"/>
    <mergeCell ref="K52:K53"/>
    <mergeCell ref="A99:B100"/>
    <mergeCell ref="C99:C100"/>
    <mergeCell ref="D99:D100"/>
    <mergeCell ref="E99:E100"/>
    <mergeCell ref="H99:I99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P7:Q46 P54:Q94 Q47" evalError="1"/>
    <ignoredError sqref="P47" evalError="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309A37FC-8B4F-4DB1-ACE4-070541F97E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378BCF8F-E2AB-41A5-B4E6-A77DE85CBB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3" id="{C213869C-8244-4E9F-87CE-E2F5FB0EF04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1" id="{FE792339-B848-4760-B5B5-AA5B28B40C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D143"/>
  <sheetViews>
    <sheetView showGridLines="0" workbookViewId="0">
      <selection activeCell="F54" sqref="F54:G91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2" max="304" width="9.140625" style="2"/>
  </cols>
  <sheetData>
    <row r="1" spans="1:304" x14ac:dyDescent="0.25">
      <c r="A1" s="1" t="s">
        <v>73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'8'!S3</f>
        <v>VARIAÇÃO (JAN.-SET)</v>
      </c>
    </row>
    <row r="4" spans="1:304" ht="15.75" thickBot="1" x14ac:dyDescent="0.3"/>
    <row r="5" spans="1:304" ht="24" customHeight="1" x14ac:dyDescent="0.25">
      <c r="A5" s="461" t="s">
        <v>47</v>
      </c>
      <c r="B5" s="478"/>
      <c r="C5" s="463">
        <v>2016</v>
      </c>
      <c r="D5" s="456">
        <v>2017</v>
      </c>
      <c r="E5" s="456">
        <v>2018</v>
      </c>
      <c r="F5" s="456">
        <v>2019</v>
      </c>
      <c r="G5" s="467">
        <v>2020</v>
      </c>
      <c r="H5" s="470" t="s">
        <v>103</v>
      </c>
      <c r="I5" s="469"/>
      <c r="K5" s="484">
        <v>2016</v>
      </c>
      <c r="L5" s="456">
        <v>2017</v>
      </c>
      <c r="M5" s="456">
        <v>2018</v>
      </c>
      <c r="N5" s="456">
        <v>2019</v>
      </c>
      <c r="O5" s="467">
        <v>2020</v>
      </c>
      <c r="P5" s="470" t="str">
        <f>H5</f>
        <v>janeiro - setembro</v>
      </c>
      <c r="Q5" s="469"/>
      <c r="S5" s="482" t="s">
        <v>98</v>
      </c>
      <c r="T5" s="483"/>
    </row>
    <row r="6" spans="1:304" ht="21.75" customHeight="1" thickBot="1" x14ac:dyDescent="0.3">
      <c r="A6" s="479"/>
      <c r="B6" s="480"/>
      <c r="C6" s="481"/>
      <c r="D6" s="457"/>
      <c r="E6" s="457"/>
      <c r="F6" s="457"/>
      <c r="G6" s="486"/>
      <c r="H6" s="249">
        <v>2020</v>
      </c>
      <c r="I6" s="251">
        <v>2021</v>
      </c>
      <c r="K6" s="485"/>
      <c r="L6" s="457"/>
      <c r="M6" s="457"/>
      <c r="N6" s="457"/>
      <c r="O6" s="486"/>
      <c r="P6" s="249">
        <v>2020</v>
      </c>
      <c r="Q6" s="251">
        <v>2021</v>
      </c>
      <c r="S6" s="178" t="s">
        <v>0</v>
      </c>
      <c r="T6" s="179" t="s">
        <v>49</v>
      </c>
    </row>
    <row r="7" spans="1:304" ht="20.100000000000001" customHeight="1" thickBot="1" x14ac:dyDescent="0.3">
      <c r="A7" s="22" t="s">
        <v>11</v>
      </c>
      <c r="B7" s="23"/>
      <c r="C7" s="30">
        <v>13923523</v>
      </c>
      <c r="D7" s="31">
        <v>14250667</v>
      </c>
      <c r="E7" s="31">
        <v>14740881</v>
      </c>
      <c r="F7" s="66">
        <v>15427095</v>
      </c>
      <c r="G7" s="32">
        <v>16327880</v>
      </c>
      <c r="H7" s="31">
        <v>12928694</v>
      </c>
      <c r="I7" s="235">
        <v>13042941</v>
      </c>
      <c r="K7" s="192">
        <f t="shared" ref="K7:Q7" si="0">C7/C45</f>
        <v>0.16536349576249246</v>
      </c>
      <c r="L7" s="42">
        <f t="shared" si="0"/>
        <v>0.16833139212026724</v>
      </c>
      <c r="M7" s="42">
        <f t="shared" si="0"/>
        <v>0.17126180081872189</v>
      </c>
      <c r="N7" s="42">
        <f t="shared" si="0"/>
        <v>0.16983302710110876</v>
      </c>
      <c r="O7" s="278">
        <f t="shared" si="0"/>
        <v>0.17344805237268865</v>
      </c>
      <c r="P7" s="279">
        <f t="shared" si="0"/>
        <v>0.18877469924042997</v>
      </c>
      <c r="Q7" s="280">
        <f t="shared" si="0"/>
        <v>0.17945658956006463</v>
      </c>
      <c r="S7" s="144">
        <f>(I7-H7)/H7</f>
        <v>8.8367007526050194E-3</v>
      </c>
      <c r="T7" s="143">
        <f>(Q7-P7)*100</f>
        <v>-0.93181096803653385</v>
      </c>
      <c r="Y7" s="1"/>
    </row>
    <row r="8" spans="1:304" s="18" customFormat="1" ht="20.100000000000001" customHeight="1" x14ac:dyDescent="0.25">
      <c r="A8" s="44"/>
      <c r="B8" s="17" t="s">
        <v>27</v>
      </c>
      <c r="C8" s="52">
        <v>381068</v>
      </c>
      <c r="D8" s="53">
        <v>358757</v>
      </c>
      <c r="E8" s="53">
        <v>453395</v>
      </c>
      <c r="F8" s="395">
        <v>486953</v>
      </c>
      <c r="G8" s="54">
        <v>447718</v>
      </c>
      <c r="H8" s="53">
        <v>345444</v>
      </c>
      <c r="I8" s="236">
        <v>443889</v>
      </c>
      <c r="K8" s="193">
        <f t="shared" ref="K8:Q8" si="1">C8/C7</f>
        <v>2.7368648006686237E-2</v>
      </c>
      <c r="L8" s="55">
        <f t="shared" si="1"/>
        <v>2.5174751469527707E-2</v>
      </c>
      <c r="M8" s="55">
        <f t="shared" si="1"/>
        <v>3.0757659599857025E-2</v>
      </c>
      <c r="N8" s="55">
        <f t="shared" si="1"/>
        <v>3.1564789093474828E-2</v>
      </c>
      <c r="O8" s="281">
        <f t="shared" si="1"/>
        <v>2.7420461198881911E-2</v>
      </c>
      <c r="P8" s="282">
        <f t="shared" si="1"/>
        <v>2.6719172098898774E-2</v>
      </c>
      <c r="Q8" s="283">
        <f t="shared" si="1"/>
        <v>3.4032891814813851E-2</v>
      </c>
      <c r="S8" s="145">
        <f t="shared" ref="S8:S47" si="2">(I8-H8)/H8</f>
        <v>0.28498106784312366</v>
      </c>
      <c r="T8" s="146">
        <f t="shared" ref="T8:T47" si="3">(Q8-P8)*100</f>
        <v>0.73137197159150769</v>
      </c>
      <c r="Y8" s="17"/>
      <c r="Z8"/>
      <c r="AA8"/>
      <c r="AB8"/>
      <c r="AC8"/>
      <c r="AD8"/>
      <c r="AE8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13542455</v>
      </c>
      <c r="D9" s="53">
        <v>13891910</v>
      </c>
      <c r="E9" s="53">
        <v>14287486</v>
      </c>
      <c r="F9" s="395">
        <v>14940142</v>
      </c>
      <c r="G9" s="54">
        <v>15880162</v>
      </c>
      <c r="H9" s="53">
        <v>12583250</v>
      </c>
      <c r="I9" s="236">
        <v>12599052</v>
      </c>
      <c r="K9" s="193">
        <f t="shared" ref="K9:Q9" si="4">C9/C7</f>
        <v>0.97263135199331374</v>
      </c>
      <c r="L9" s="55">
        <f t="shared" si="4"/>
        <v>0.97482524853047225</v>
      </c>
      <c r="M9" s="55">
        <f t="shared" si="4"/>
        <v>0.96924234040014301</v>
      </c>
      <c r="N9" s="55">
        <f t="shared" si="4"/>
        <v>0.96843521090652518</v>
      </c>
      <c r="O9" s="281">
        <f t="shared" si="4"/>
        <v>0.97257953880111814</v>
      </c>
      <c r="P9" s="282">
        <f t="shared" si="4"/>
        <v>0.97328082790110126</v>
      </c>
      <c r="Q9" s="283">
        <f t="shared" si="4"/>
        <v>0.96596710818518616</v>
      </c>
      <c r="S9" s="145">
        <f t="shared" si="2"/>
        <v>1.2557963960026226E-3</v>
      </c>
      <c r="T9" s="146">
        <f t="shared" si="3"/>
        <v>-0.73137197159151013</v>
      </c>
      <c r="Z9"/>
      <c r="AA9"/>
      <c r="AB9"/>
      <c r="AC9"/>
      <c r="AD9"/>
      <c r="AE9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174272</v>
      </c>
      <c r="D10" s="31">
        <v>210679</v>
      </c>
      <c r="E10" s="31">
        <v>127287</v>
      </c>
      <c r="F10" s="66">
        <v>120389</v>
      </c>
      <c r="G10" s="32">
        <v>119855</v>
      </c>
      <c r="H10" s="31">
        <v>79433</v>
      </c>
      <c r="I10" s="235">
        <v>96577</v>
      </c>
      <c r="K10" s="192">
        <f t="shared" ref="K10:Q10" si="5">C10/C45</f>
        <v>2.069751106348665E-3</v>
      </c>
      <c r="L10" s="42">
        <f t="shared" si="5"/>
        <v>2.4885775073198876E-3</v>
      </c>
      <c r="M10" s="42">
        <f t="shared" si="5"/>
        <v>1.47883975461254E-3</v>
      </c>
      <c r="N10" s="42">
        <f t="shared" si="5"/>
        <v>1.3253323648862851E-3</v>
      </c>
      <c r="O10" s="278">
        <f t="shared" si="5"/>
        <v>1.2731975196491275E-3</v>
      </c>
      <c r="P10" s="279">
        <f t="shared" si="5"/>
        <v>1.159818670374987E-3</v>
      </c>
      <c r="Q10" s="280">
        <f t="shared" si="5"/>
        <v>1.3287937935119358E-3</v>
      </c>
      <c r="S10" s="144">
        <f t="shared" si="2"/>
        <v>0.21582969294877444</v>
      </c>
      <c r="T10" s="143">
        <f t="shared" si="3"/>
        <v>1.6897512313694879E-2</v>
      </c>
      <c r="Y10" s="1"/>
    </row>
    <row r="11" spans="1:304" s="18" customFormat="1" ht="20.100000000000001" customHeight="1" x14ac:dyDescent="0.25">
      <c r="A11" s="44"/>
      <c r="B11" s="17" t="s">
        <v>27</v>
      </c>
      <c r="C11" s="52">
        <v>157229</v>
      </c>
      <c r="D11" s="53">
        <v>187425</v>
      </c>
      <c r="E11" s="53">
        <v>93946</v>
      </c>
      <c r="F11" s="395">
        <v>78996</v>
      </c>
      <c r="G11" s="54">
        <v>79818</v>
      </c>
      <c r="H11" s="53">
        <v>52648</v>
      </c>
      <c r="I11" s="236">
        <v>59071</v>
      </c>
      <c r="K11" s="193">
        <f t="shared" ref="K11:Q11" si="6">C11/C10</f>
        <v>0.90220459970620637</v>
      </c>
      <c r="L11" s="55">
        <f t="shared" si="6"/>
        <v>0.88962355051998543</v>
      </c>
      <c r="M11" s="55">
        <f t="shared" si="6"/>
        <v>0.73806437420946369</v>
      </c>
      <c r="N11" s="55">
        <f t="shared" si="6"/>
        <v>0.65617290616252311</v>
      </c>
      <c r="O11" s="281">
        <f t="shared" si="6"/>
        <v>0.66595469525676865</v>
      </c>
      <c r="P11" s="282">
        <f t="shared" si="6"/>
        <v>0.66279757783289062</v>
      </c>
      <c r="Q11" s="283">
        <f t="shared" si="6"/>
        <v>0.61164666535510526</v>
      </c>
      <c r="S11" s="145">
        <f t="shared" si="2"/>
        <v>0.12199893633186445</v>
      </c>
      <c r="T11" s="146">
        <f t="shared" si="3"/>
        <v>-5.115091247778536</v>
      </c>
      <c r="Y11" s="17"/>
      <c r="Z11"/>
      <c r="AA11"/>
      <c r="AB11"/>
      <c r="AC11"/>
      <c r="AD11"/>
      <c r="AE11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17043</v>
      </c>
      <c r="D12" s="53">
        <v>23254</v>
      </c>
      <c r="E12" s="53">
        <v>33341</v>
      </c>
      <c r="F12" s="395">
        <v>41393</v>
      </c>
      <c r="G12" s="54">
        <v>40037</v>
      </c>
      <c r="H12" s="53">
        <v>26785</v>
      </c>
      <c r="I12" s="236">
        <v>37506</v>
      </c>
      <c r="K12" s="193">
        <f t="shared" ref="K12:Q12" si="7">C12/C10</f>
        <v>9.7795400293793605E-2</v>
      </c>
      <c r="L12" s="55">
        <f t="shared" si="7"/>
        <v>0.11037644948001461</v>
      </c>
      <c r="M12" s="55">
        <f t="shared" si="7"/>
        <v>0.26193562579053636</v>
      </c>
      <c r="N12" s="55">
        <f t="shared" si="7"/>
        <v>0.34382709383747684</v>
      </c>
      <c r="O12" s="281">
        <f t="shared" si="7"/>
        <v>0.33404530474323141</v>
      </c>
      <c r="P12" s="282">
        <f t="shared" si="7"/>
        <v>0.33720242216710938</v>
      </c>
      <c r="Q12" s="283">
        <f t="shared" si="7"/>
        <v>0.38835333464489474</v>
      </c>
      <c r="S12" s="145">
        <f t="shared" si="2"/>
        <v>0.40026134030240806</v>
      </c>
      <c r="T12" s="146">
        <f t="shared" si="3"/>
        <v>5.115091247778536</v>
      </c>
      <c r="Z12"/>
      <c r="AA12"/>
      <c r="AB12"/>
      <c r="AC12"/>
      <c r="AD12"/>
      <c r="AE12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8286318</v>
      </c>
      <c r="D13" s="31">
        <v>9244831</v>
      </c>
      <c r="E13" s="31">
        <v>9042959</v>
      </c>
      <c r="F13" s="66">
        <v>8373889</v>
      </c>
      <c r="G13" s="32">
        <v>9674472</v>
      </c>
      <c r="H13" s="31">
        <v>6531361</v>
      </c>
      <c r="I13" s="235">
        <v>7625885</v>
      </c>
      <c r="K13" s="192">
        <f t="shared" ref="K13:Q13" si="8">C13/C45</f>
        <v>9.8412916865915676E-2</v>
      </c>
      <c r="L13" s="42">
        <f t="shared" si="8"/>
        <v>0.10920157436466674</v>
      </c>
      <c r="M13" s="42">
        <f t="shared" si="8"/>
        <v>0.10506247510375184</v>
      </c>
      <c r="N13" s="42">
        <f t="shared" si="8"/>
        <v>9.2186047825509376E-2</v>
      </c>
      <c r="O13" s="278">
        <f t="shared" si="8"/>
        <v>0.10277012852459166</v>
      </c>
      <c r="P13" s="279">
        <f t="shared" si="8"/>
        <v>9.5365835745333125E-2</v>
      </c>
      <c r="Q13" s="280">
        <f t="shared" si="8"/>
        <v>0.10492382925578315</v>
      </c>
      <c r="S13" s="144">
        <f t="shared" si="2"/>
        <v>0.16757977395522924</v>
      </c>
      <c r="T13" s="143">
        <f t="shared" si="3"/>
        <v>0.95579935104500302</v>
      </c>
      <c r="Y13" s="1"/>
    </row>
    <row r="14" spans="1:304" s="18" customFormat="1" ht="20.100000000000001" customHeight="1" x14ac:dyDescent="0.25">
      <c r="A14" s="44"/>
      <c r="B14" s="17" t="s">
        <v>27</v>
      </c>
      <c r="C14" s="52">
        <v>1161317</v>
      </c>
      <c r="D14" s="53">
        <v>954592</v>
      </c>
      <c r="E14" s="53">
        <v>809004</v>
      </c>
      <c r="F14" s="395">
        <v>447947</v>
      </c>
      <c r="G14" s="244">
        <v>350733</v>
      </c>
      <c r="H14" s="243">
        <v>256373</v>
      </c>
      <c r="I14" s="274">
        <v>275533</v>
      </c>
      <c r="K14" s="193">
        <f t="shared" ref="K14:Q14" si="9">C14/C13</f>
        <v>0.14014873674893963</v>
      </c>
      <c r="L14" s="55">
        <f t="shared" si="9"/>
        <v>0.10325683617147788</v>
      </c>
      <c r="M14" s="55">
        <f t="shared" si="9"/>
        <v>8.9462309847915936E-2</v>
      </c>
      <c r="N14" s="55">
        <f t="shared" si="9"/>
        <v>5.3493305201442243E-2</v>
      </c>
      <c r="O14" s="284">
        <f t="shared" si="9"/>
        <v>3.6253451351143502E-2</v>
      </c>
      <c r="P14" s="285">
        <f t="shared" si="9"/>
        <v>3.9252615190004045E-2</v>
      </c>
      <c r="Q14" s="286">
        <f t="shared" si="9"/>
        <v>3.6131281811881508E-2</v>
      </c>
      <c r="S14" s="145">
        <f t="shared" si="2"/>
        <v>7.4734858975009075E-2</v>
      </c>
      <c r="T14" s="146">
        <f t="shared" si="3"/>
        <v>-0.31213333781225372</v>
      </c>
      <c r="Y14" s="17"/>
      <c r="Z14"/>
      <c r="AA14"/>
      <c r="AB14"/>
      <c r="AC14"/>
      <c r="AD14"/>
      <c r="AE14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17" t="s">
        <v>28</v>
      </c>
      <c r="C15" s="52">
        <v>7125001</v>
      </c>
      <c r="D15" s="53">
        <v>8290239</v>
      </c>
      <c r="E15" s="53">
        <v>8233955</v>
      </c>
      <c r="F15" s="395">
        <v>7925942</v>
      </c>
      <c r="G15" s="244">
        <v>9323739</v>
      </c>
      <c r="H15" s="243">
        <v>6274988</v>
      </c>
      <c r="I15" s="274">
        <v>7350352</v>
      </c>
      <c r="K15" s="193">
        <f t="shared" ref="K15:Q15" si="10">C15/C13</f>
        <v>0.85985126325106032</v>
      </c>
      <c r="L15" s="55">
        <f t="shared" si="10"/>
        <v>0.89674316382852215</v>
      </c>
      <c r="M15" s="55">
        <f t="shared" si="10"/>
        <v>0.91053769015208408</v>
      </c>
      <c r="N15" s="55">
        <f t="shared" si="10"/>
        <v>0.94650669479855776</v>
      </c>
      <c r="O15" s="284">
        <f t="shared" si="10"/>
        <v>0.96374654864885645</v>
      </c>
      <c r="P15" s="285">
        <f t="shared" si="10"/>
        <v>0.960747384809996</v>
      </c>
      <c r="Q15" s="286">
        <f t="shared" si="10"/>
        <v>0.96386871818811848</v>
      </c>
      <c r="S15" s="145">
        <f t="shared" si="2"/>
        <v>0.17137307672938976</v>
      </c>
      <c r="T15" s="146">
        <f t="shared" si="3"/>
        <v>0.31213333781224817</v>
      </c>
      <c r="Z15"/>
      <c r="AA15"/>
      <c r="AB15"/>
      <c r="AC15"/>
      <c r="AD15"/>
      <c r="AE15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68843</v>
      </c>
      <c r="D16" s="31">
        <v>42685</v>
      </c>
      <c r="E16" s="31">
        <v>135956</v>
      </c>
      <c r="F16" s="66">
        <v>183998</v>
      </c>
      <c r="G16" s="32">
        <v>70225</v>
      </c>
      <c r="H16" s="31">
        <v>41812</v>
      </c>
      <c r="I16" s="235">
        <v>94817</v>
      </c>
      <c r="K16" s="192">
        <f t="shared" ref="K16:Q16" si="11">C16/C45</f>
        <v>8.1761772065714027E-4</v>
      </c>
      <c r="L16" s="42">
        <f t="shared" si="11"/>
        <v>5.042027487312423E-4</v>
      </c>
      <c r="M16" s="42">
        <f t="shared" si="11"/>
        <v>1.579557517092103E-3</v>
      </c>
      <c r="N16" s="42">
        <f t="shared" si="11"/>
        <v>2.025587923102166E-3</v>
      </c>
      <c r="O16" s="278">
        <f t="shared" si="11"/>
        <v>7.4598719967761031E-4</v>
      </c>
      <c r="P16" s="279">
        <f t="shared" si="11"/>
        <v>6.1050619069805947E-4</v>
      </c>
      <c r="Q16" s="280">
        <f t="shared" si="11"/>
        <v>1.3045781202503828E-3</v>
      </c>
      <c r="S16" s="144">
        <f t="shared" si="2"/>
        <v>1.2676982684396825</v>
      </c>
      <c r="T16" s="143">
        <f t="shared" si="3"/>
        <v>6.940719295523233E-2</v>
      </c>
      <c r="Y16" s="46"/>
    </row>
    <row r="17" spans="1:304" s="18" customFormat="1" ht="20.100000000000001" customHeight="1" thickBot="1" x14ac:dyDescent="0.3">
      <c r="A17" s="44"/>
      <c r="B17" s="17" t="s">
        <v>27</v>
      </c>
      <c r="C17" s="52">
        <v>68843</v>
      </c>
      <c r="D17" s="53">
        <v>42685</v>
      </c>
      <c r="E17" s="53">
        <v>135956</v>
      </c>
      <c r="F17" s="395">
        <v>183998</v>
      </c>
      <c r="G17" s="54">
        <v>70225</v>
      </c>
      <c r="H17" s="53">
        <v>41812</v>
      </c>
      <c r="I17" s="236">
        <v>94817</v>
      </c>
      <c r="K17" s="193">
        <f t="shared" ref="K17:Q17" si="12">C17/C16</f>
        <v>1</v>
      </c>
      <c r="L17" s="55">
        <f t="shared" si="12"/>
        <v>1</v>
      </c>
      <c r="M17" s="55">
        <f t="shared" si="12"/>
        <v>1</v>
      </c>
      <c r="N17" s="55">
        <f t="shared" si="12"/>
        <v>1</v>
      </c>
      <c r="O17" s="281">
        <f t="shared" si="12"/>
        <v>1</v>
      </c>
      <c r="P17" s="282">
        <f t="shared" si="12"/>
        <v>1</v>
      </c>
      <c r="Q17" s="283">
        <f t="shared" si="12"/>
        <v>1</v>
      </c>
      <c r="S17" s="145">
        <f t="shared" si="2"/>
        <v>1.2676982684396825</v>
      </c>
      <c r="T17" s="146">
        <f t="shared" si="3"/>
        <v>0</v>
      </c>
      <c r="Y17" s="47"/>
      <c r="Z17"/>
      <c r="AA17"/>
      <c r="AB17"/>
      <c r="AC17"/>
      <c r="AD17"/>
      <c r="AE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12210</v>
      </c>
      <c r="D18" s="31">
        <v>14609</v>
      </c>
      <c r="E18" s="31">
        <v>13775</v>
      </c>
      <c r="F18" s="66">
        <v>9955</v>
      </c>
      <c r="G18" s="32">
        <v>9427</v>
      </c>
      <c r="H18" s="31">
        <v>7025</v>
      </c>
      <c r="I18" s="235">
        <v>8779</v>
      </c>
      <c r="K18" s="192">
        <f t="shared" ref="K18:Q18" si="13">C18/C45</f>
        <v>1.450127444943376E-4</v>
      </c>
      <c r="L18" s="42">
        <f t="shared" si="13"/>
        <v>1.7256408471862995E-4</v>
      </c>
      <c r="M18" s="42">
        <f t="shared" si="13"/>
        <v>1.6004004823578008E-4</v>
      </c>
      <c r="N18" s="42">
        <f t="shared" si="13"/>
        <v>1.0959210303634857E-4</v>
      </c>
      <c r="O18" s="278">
        <f t="shared" si="13"/>
        <v>1.0014127919346148E-4</v>
      </c>
      <c r="P18" s="279">
        <f t="shared" si="13"/>
        <v>1.0257356714947546E-4</v>
      </c>
      <c r="Q18" s="280">
        <f t="shared" si="13"/>
        <v>1.2078942929725799E-4</v>
      </c>
      <c r="S18" s="144">
        <f t="shared" si="2"/>
        <v>0.24967971530249111</v>
      </c>
      <c r="T18" s="143">
        <f t="shared" si="3"/>
        <v>1.8215862147782529E-3</v>
      </c>
      <c r="Y18" s="46"/>
    </row>
    <row r="19" spans="1:304" s="18" customFormat="1" ht="20.100000000000001" customHeight="1" x14ac:dyDescent="0.25">
      <c r="A19" s="44"/>
      <c r="B19" s="17" t="s">
        <v>27</v>
      </c>
      <c r="C19" s="52">
        <v>8251</v>
      </c>
      <c r="D19" s="53">
        <v>10349</v>
      </c>
      <c r="E19" s="53">
        <v>11059</v>
      </c>
      <c r="F19" s="395">
        <v>7035</v>
      </c>
      <c r="G19" s="54">
        <v>5454</v>
      </c>
      <c r="H19" s="53">
        <v>4231</v>
      </c>
      <c r="I19" s="236">
        <v>4727</v>
      </c>
      <c r="K19" s="193">
        <f t="shared" ref="K19:Q19" si="14">C19/C18</f>
        <v>0.67575757575757578</v>
      </c>
      <c r="L19" s="55">
        <f t="shared" si="14"/>
        <v>0.70839893216510375</v>
      </c>
      <c r="M19" s="55">
        <f t="shared" si="14"/>
        <v>0.80283121597096185</v>
      </c>
      <c r="N19" s="55">
        <f t="shared" si="14"/>
        <v>0.70668006027122054</v>
      </c>
      <c r="O19" s="281">
        <f t="shared" si="14"/>
        <v>0.57855097061631489</v>
      </c>
      <c r="P19" s="282">
        <f t="shared" si="14"/>
        <v>0.60227758007117438</v>
      </c>
      <c r="Q19" s="283">
        <f t="shared" si="14"/>
        <v>0.53844401412461551</v>
      </c>
      <c r="S19" s="145">
        <f t="shared" si="2"/>
        <v>0.11722996927440321</v>
      </c>
      <c r="T19" s="146">
        <f t="shared" si="3"/>
        <v>-6.3833565946558863</v>
      </c>
      <c r="Y19" s="47"/>
      <c r="Z19"/>
      <c r="AA19"/>
      <c r="AB19"/>
      <c r="AC19"/>
      <c r="AD19"/>
      <c r="AE19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3959</v>
      </c>
      <c r="D20" s="53">
        <v>4260</v>
      </c>
      <c r="E20" s="53">
        <v>2716</v>
      </c>
      <c r="F20" s="395">
        <v>2920</v>
      </c>
      <c r="G20" s="54">
        <v>3973</v>
      </c>
      <c r="H20" s="53">
        <v>2794</v>
      </c>
      <c r="I20" s="236">
        <v>4052</v>
      </c>
      <c r="K20" s="193">
        <f t="shared" ref="K20:Q20" si="15">C20/C18</f>
        <v>0.32424242424242422</v>
      </c>
      <c r="L20" s="55">
        <f t="shared" si="15"/>
        <v>0.29160106783489631</v>
      </c>
      <c r="M20" s="55">
        <f t="shared" si="15"/>
        <v>0.19716878402903812</v>
      </c>
      <c r="N20" s="55">
        <f t="shared" si="15"/>
        <v>0.29331993972877951</v>
      </c>
      <c r="O20" s="281">
        <f t="shared" si="15"/>
        <v>0.42144902938368517</v>
      </c>
      <c r="P20" s="282">
        <f t="shared" si="15"/>
        <v>0.39772241992882562</v>
      </c>
      <c r="Q20" s="283">
        <f t="shared" si="15"/>
        <v>0.46155598587538443</v>
      </c>
      <c r="S20" s="145">
        <f t="shared" si="2"/>
        <v>0.45025053686471012</v>
      </c>
      <c r="T20" s="146">
        <f t="shared" si="3"/>
        <v>6.383356594655881</v>
      </c>
      <c r="Y20" s="47"/>
      <c r="Z20"/>
      <c r="AA20"/>
      <c r="AB20"/>
      <c r="AC20"/>
      <c r="AD20"/>
      <c r="AE20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1041669</v>
      </c>
      <c r="D21" s="31">
        <v>717548</v>
      </c>
      <c r="E21" s="31">
        <v>967173</v>
      </c>
      <c r="F21" s="66">
        <v>806154</v>
      </c>
      <c r="G21" s="32">
        <v>494294</v>
      </c>
      <c r="H21" s="31">
        <v>391871</v>
      </c>
      <c r="I21" s="235">
        <v>251852</v>
      </c>
      <c r="K21" s="192">
        <f t="shared" ref="K21:Q21" si="16">C21/C45</f>
        <v>1.2371439848048497E-2</v>
      </c>
      <c r="L21" s="42">
        <f t="shared" si="16"/>
        <v>8.4758035362915655E-3</v>
      </c>
      <c r="M21" s="42">
        <f t="shared" si="16"/>
        <v>1.123676323574186E-2</v>
      </c>
      <c r="N21" s="42">
        <f t="shared" si="16"/>
        <v>8.8747475872591203E-3</v>
      </c>
      <c r="O21" s="278">
        <f t="shared" si="16"/>
        <v>5.2507938323594835E-3</v>
      </c>
      <c r="P21" s="279">
        <f t="shared" si="16"/>
        <v>5.7217944957198719E-3</v>
      </c>
      <c r="Q21" s="280">
        <f t="shared" si="16"/>
        <v>3.4652078081071902E-3</v>
      </c>
      <c r="S21" s="144">
        <f t="shared" si="2"/>
        <v>-0.35730891033018519</v>
      </c>
      <c r="T21" s="143">
        <f t="shared" si="3"/>
        <v>-0.22565866876126817</v>
      </c>
      <c r="Y21" s="46"/>
    </row>
    <row r="22" spans="1:304" s="18" customFormat="1" ht="20.100000000000001" customHeight="1" x14ac:dyDescent="0.25">
      <c r="A22" s="44"/>
      <c r="B22" s="17" t="s">
        <v>27</v>
      </c>
      <c r="C22" s="52">
        <v>777575</v>
      </c>
      <c r="D22" s="53">
        <v>510815</v>
      </c>
      <c r="E22" s="53">
        <v>757052</v>
      </c>
      <c r="F22" s="395">
        <v>585717</v>
      </c>
      <c r="G22" s="54">
        <v>308611</v>
      </c>
      <c r="H22" s="53">
        <v>258375</v>
      </c>
      <c r="I22" s="236">
        <v>125790</v>
      </c>
      <c r="K22" s="193">
        <f t="shared" ref="K22:Q22" si="17">C22/C21</f>
        <v>0.7464703279064655</v>
      </c>
      <c r="L22" s="55">
        <f t="shared" si="17"/>
        <v>0.71188965755601019</v>
      </c>
      <c r="M22" s="55">
        <f t="shared" si="17"/>
        <v>0.7827472437712798</v>
      </c>
      <c r="N22" s="55">
        <f t="shared" si="17"/>
        <v>0.72655720867228846</v>
      </c>
      <c r="O22" s="281">
        <f t="shared" si="17"/>
        <v>0.62434704851768386</v>
      </c>
      <c r="P22" s="282">
        <f t="shared" si="17"/>
        <v>0.65933687361402094</v>
      </c>
      <c r="Q22" s="283">
        <f t="shared" si="17"/>
        <v>0.49946000031764687</v>
      </c>
      <c r="S22" s="145">
        <f t="shared" si="2"/>
        <v>-0.51314949201741655</v>
      </c>
      <c r="T22" s="146">
        <f t="shared" si="3"/>
        <v>-15.987687329637406</v>
      </c>
      <c r="Y22" s="47"/>
      <c r="Z22"/>
      <c r="AA22"/>
      <c r="AB22"/>
      <c r="AC22"/>
      <c r="AD22"/>
      <c r="AE22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264094</v>
      </c>
      <c r="D23" s="53">
        <v>206733</v>
      </c>
      <c r="E23" s="53">
        <v>210121</v>
      </c>
      <c r="F23" s="395">
        <v>220437</v>
      </c>
      <c r="G23" s="54">
        <v>185683</v>
      </c>
      <c r="H23" s="53">
        <v>133496</v>
      </c>
      <c r="I23" s="236">
        <v>126062</v>
      </c>
      <c r="K23" s="193">
        <f t="shared" ref="K23:Q23" si="18">C23/C21</f>
        <v>0.2535296720935345</v>
      </c>
      <c r="L23" s="55">
        <f t="shared" si="18"/>
        <v>0.28811034244398981</v>
      </c>
      <c r="M23" s="55">
        <f t="shared" si="18"/>
        <v>0.2172527562287202</v>
      </c>
      <c r="N23" s="55">
        <f t="shared" si="18"/>
        <v>0.2734427913277116</v>
      </c>
      <c r="O23" s="281">
        <f t="shared" si="18"/>
        <v>0.3756529514823162</v>
      </c>
      <c r="P23" s="282">
        <f t="shared" si="18"/>
        <v>0.34066312638597906</v>
      </c>
      <c r="Q23" s="283">
        <f t="shared" si="18"/>
        <v>0.50053999968235308</v>
      </c>
      <c r="S23" s="145">
        <f t="shared" si="2"/>
        <v>-5.5687061784622759E-2</v>
      </c>
      <c r="T23" s="146">
        <f t="shared" si="3"/>
        <v>15.987687329637401</v>
      </c>
      <c r="Z23"/>
      <c r="AA23"/>
      <c r="AB23"/>
      <c r="AC23"/>
      <c r="AD23"/>
      <c r="AE2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3608437</v>
      </c>
      <c r="D24" s="31">
        <v>4385682</v>
      </c>
      <c r="E24" s="31">
        <v>4504040</v>
      </c>
      <c r="F24" s="66">
        <v>4397788</v>
      </c>
      <c r="G24" s="32">
        <v>4300879</v>
      </c>
      <c r="H24" s="31">
        <v>3069256</v>
      </c>
      <c r="I24" s="235">
        <v>3110861</v>
      </c>
      <c r="K24" s="192">
        <f t="shared" ref="K24:Q24" si="19">C24/C45</f>
        <v>4.2855802842335304E-2</v>
      </c>
      <c r="L24" s="42">
        <f t="shared" si="19"/>
        <v>5.1804449325550714E-2</v>
      </c>
      <c r="M24" s="42">
        <f t="shared" si="19"/>
        <v>5.2328622784456109E-2</v>
      </c>
      <c r="N24" s="42">
        <f t="shared" si="19"/>
        <v>4.8414147225315653E-2</v>
      </c>
      <c r="O24" s="278">
        <f t="shared" si="19"/>
        <v>4.56874429528265E-2</v>
      </c>
      <c r="P24" s="279">
        <f t="shared" si="19"/>
        <v>4.4814880628459848E-2</v>
      </c>
      <c r="Q24" s="280">
        <f t="shared" si="19"/>
        <v>4.2802041783015984E-2</v>
      </c>
      <c r="S24" s="144">
        <f t="shared" si="2"/>
        <v>1.3555402351579666E-2</v>
      </c>
      <c r="T24" s="143">
        <f t="shared" si="3"/>
        <v>-0.20128388454438637</v>
      </c>
      <c r="Y24" s="1"/>
    </row>
    <row r="25" spans="1:304" s="18" customFormat="1" ht="19.5" customHeight="1" x14ac:dyDescent="0.25">
      <c r="A25" s="44"/>
      <c r="B25" s="17" t="s">
        <v>27</v>
      </c>
      <c r="C25" s="52">
        <v>914613</v>
      </c>
      <c r="D25" s="53">
        <v>1469477</v>
      </c>
      <c r="E25" s="53">
        <v>1744737</v>
      </c>
      <c r="F25" s="395">
        <v>1579137</v>
      </c>
      <c r="G25" s="54">
        <v>1235318</v>
      </c>
      <c r="H25" s="53">
        <v>914111</v>
      </c>
      <c r="I25" s="236">
        <v>860262</v>
      </c>
      <c r="K25" s="193">
        <f t="shared" ref="K25:Q25" si="20">C25/C24</f>
        <v>0.25346514294138989</v>
      </c>
      <c r="L25" s="55">
        <f t="shared" si="20"/>
        <v>0.33506236886304114</v>
      </c>
      <c r="M25" s="55">
        <f t="shared" si="20"/>
        <v>0.38737155975524196</v>
      </c>
      <c r="N25" s="55">
        <f t="shared" si="20"/>
        <v>0.35907528966835145</v>
      </c>
      <c r="O25" s="281">
        <f t="shared" si="20"/>
        <v>0.2872245417739025</v>
      </c>
      <c r="P25" s="282">
        <f t="shared" si="20"/>
        <v>0.29782820331702536</v>
      </c>
      <c r="Q25" s="283">
        <f t="shared" si="20"/>
        <v>0.27653501715441481</v>
      </c>
      <c r="S25" s="145">
        <f t="shared" si="2"/>
        <v>-5.8908600815437077E-2</v>
      </c>
      <c r="T25" s="146">
        <f t="shared" si="3"/>
        <v>-2.1293186162610556</v>
      </c>
      <c r="Y25" s="17"/>
      <c r="Z25"/>
      <c r="AA25"/>
      <c r="AB25"/>
      <c r="AC25"/>
      <c r="AD25"/>
      <c r="AE25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2693824</v>
      </c>
      <c r="D26" s="53">
        <v>2916205</v>
      </c>
      <c r="E26" s="53">
        <v>2759303</v>
      </c>
      <c r="F26" s="395">
        <v>2818651</v>
      </c>
      <c r="G26" s="54">
        <v>3065561</v>
      </c>
      <c r="H26" s="53">
        <v>2155145</v>
      </c>
      <c r="I26" s="236">
        <v>2250599</v>
      </c>
      <c r="K26" s="193">
        <f t="shared" ref="K26:Q26" si="21">C26/C24</f>
        <v>0.74653485705861011</v>
      </c>
      <c r="L26" s="55">
        <f t="shared" si="21"/>
        <v>0.66493763113695881</v>
      </c>
      <c r="M26" s="55">
        <f t="shared" si="21"/>
        <v>0.61262844024475804</v>
      </c>
      <c r="N26" s="55">
        <f t="shared" si="21"/>
        <v>0.64092471033164855</v>
      </c>
      <c r="O26" s="281">
        <f t="shared" si="21"/>
        <v>0.71277545822609745</v>
      </c>
      <c r="P26" s="282">
        <f t="shared" si="21"/>
        <v>0.70217179668297469</v>
      </c>
      <c r="Q26" s="283">
        <f t="shared" si="21"/>
        <v>0.72346498284558525</v>
      </c>
      <c r="S26" s="145">
        <f t="shared" si="2"/>
        <v>4.4291219384310569E-2</v>
      </c>
      <c r="T26" s="146">
        <f t="shared" si="3"/>
        <v>2.1293186162610556</v>
      </c>
      <c r="Z26"/>
      <c r="AA26"/>
      <c r="AB26"/>
      <c r="AC26"/>
      <c r="AD26"/>
      <c r="AE26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255998</v>
      </c>
      <c r="D27" s="31">
        <v>249482</v>
      </c>
      <c r="E27" s="31">
        <v>246420</v>
      </c>
      <c r="F27" s="66">
        <v>310525</v>
      </c>
      <c r="G27" s="32">
        <v>397792</v>
      </c>
      <c r="H27" s="31">
        <v>263517</v>
      </c>
      <c r="I27" s="235">
        <v>413009</v>
      </c>
      <c r="K27" s="192">
        <f t="shared" ref="K27:Q27" si="22">C27/C45</f>
        <v>3.0403744934530247E-3</v>
      </c>
      <c r="L27" s="42">
        <f t="shared" si="22"/>
        <v>2.9469253873484315E-3</v>
      </c>
      <c r="M27" s="42">
        <f t="shared" si="22"/>
        <v>2.8629450951913561E-3</v>
      </c>
      <c r="N27" s="42">
        <f t="shared" si="22"/>
        <v>3.4184919935069955E-3</v>
      </c>
      <c r="O27" s="278">
        <f t="shared" si="22"/>
        <v>4.2256709168267135E-3</v>
      </c>
      <c r="P27" s="279">
        <f t="shared" si="22"/>
        <v>3.8476695650574129E-3</v>
      </c>
      <c r="Q27" s="280">
        <f t="shared" si="22"/>
        <v>5.6825517034549749E-3</v>
      </c>
      <c r="S27" s="144">
        <f t="shared" si="2"/>
        <v>0.56729546860354363</v>
      </c>
      <c r="T27" s="143">
        <f t="shared" si="3"/>
        <v>0.18348821383975619</v>
      </c>
      <c r="Y27" s="1"/>
    </row>
    <row r="28" spans="1:304" s="18" customFormat="1" ht="20.100000000000001" customHeight="1" x14ac:dyDescent="0.25">
      <c r="A28" s="44"/>
      <c r="B28" s="17" t="s">
        <v>27</v>
      </c>
      <c r="C28" s="52">
        <v>99989</v>
      </c>
      <c r="D28" s="53">
        <v>79959</v>
      </c>
      <c r="E28" s="53">
        <v>111398</v>
      </c>
      <c r="F28" s="395">
        <v>185265</v>
      </c>
      <c r="G28" s="54">
        <v>226442</v>
      </c>
      <c r="H28" s="53">
        <v>145380</v>
      </c>
      <c r="I28" s="236">
        <v>228111</v>
      </c>
      <c r="K28" s="193">
        <f t="shared" ref="K28:Q28" si="23">C28/C27</f>
        <v>0.39058508269595854</v>
      </c>
      <c r="L28" s="55">
        <f t="shared" si="23"/>
        <v>0.32050007615779896</v>
      </c>
      <c r="M28" s="55">
        <f t="shared" si="23"/>
        <v>0.45206557909260614</v>
      </c>
      <c r="N28" s="55">
        <f t="shared" si="23"/>
        <v>0.5966186297399565</v>
      </c>
      <c r="O28" s="281">
        <f t="shared" si="23"/>
        <v>0.56924724479124766</v>
      </c>
      <c r="P28" s="282">
        <f t="shared" si="23"/>
        <v>0.55169116224000725</v>
      </c>
      <c r="Q28" s="283">
        <f t="shared" si="23"/>
        <v>0.552314840596694</v>
      </c>
      <c r="S28" s="145">
        <f t="shared" si="2"/>
        <v>0.56906727197688811</v>
      </c>
      <c r="T28" s="146">
        <f t="shared" si="3"/>
        <v>6.2367835668675209E-2</v>
      </c>
      <c r="Y28" s="17"/>
      <c r="Z28"/>
      <c r="AA28"/>
      <c r="AB28"/>
      <c r="AC28"/>
      <c r="AD28"/>
      <c r="AE28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156009</v>
      </c>
      <c r="D29" s="53">
        <v>169523</v>
      </c>
      <c r="E29" s="53">
        <v>135022</v>
      </c>
      <c r="F29" s="395">
        <v>125260</v>
      </c>
      <c r="G29" s="54">
        <v>171350</v>
      </c>
      <c r="H29" s="53">
        <v>118137</v>
      </c>
      <c r="I29" s="236">
        <v>184898</v>
      </c>
      <c r="K29" s="193">
        <f t="shared" ref="K29:Q29" si="24">C29/C27</f>
        <v>0.6094149173040414</v>
      </c>
      <c r="L29" s="55">
        <f t="shared" si="24"/>
        <v>0.67949992384220104</v>
      </c>
      <c r="M29" s="55">
        <f t="shared" si="24"/>
        <v>0.54793442090739386</v>
      </c>
      <c r="N29" s="55">
        <f t="shared" si="24"/>
        <v>0.40338137026004345</v>
      </c>
      <c r="O29" s="281">
        <f t="shared" si="24"/>
        <v>0.43075275520875234</v>
      </c>
      <c r="P29" s="282">
        <f t="shared" si="24"/>
        <v>0.4483088377599927</v>
      </c>
      <c r="Q29" s="283">
        <f t="shared" si="24"/>
        <v>0.447685159403306</v>
      </c>
      <c r="S29" s="145">
        <f t="shared" si="2"/>
        <v>0.56511507825660034</v>
      </c>
      <c r="T29" s="146">
        <f t="shared" si="3"/>
        <v>-6.2367835668669658E-2</v>
      </c>
      <c r="Z29"/>
      <c r="AA29"/>
      <c r="AB29"/>
      <c r="AC29"/>
      <c r="AD29"/>
      <c r="AE29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2984288</v>
      </c>
      <c r="D30" s="31">
        <v>3836769</v>
      </c>
      <c r="E30" s="31">
        <v>4461888</v>
      </c>
      <c r="F30" s="66">
        <v>4418303</v>
      </c>
      <c r="G30" s="32">
        <v>4304209</v>
      </c>
      <c r="H30" s="31">
        <v>3090719</v>
      </c>
      <c r="I30" s="235">
        <v>3210287</v>
      </c>
      <c r="K30" s="192">
        <f t="shared" ref="K30:Q30" si="25">C30/C45</f>
        <v>3.5443062509542815E-2</v>
      </c>
      <c r="L30" s="42">
        <f t="shared" si="25"/>
        <v>4.5320592152906639E-2</v>
      </c>
      <c r="M30" s="42">
        <f t="shared" si="25"/>
        <v>5.1838894427778462E-2</v>
      </c>
      <c r="N30" s="42">
        <f t="shared" si="25"/>
        <v>4.8639991724943044E-2</v>
      </c>
      <c r="O30" s="278">
        <f t="shared" si="25"/>
        <v>4.5722816927549551E-2</v>
      </c>
      <c r="P30" s="279">
        <f t="shared" si="25"/>
        <v>4.5128266603083222E-2</v>
      </c>
      <c r="Q30" s="280">
        <f t="shared" si="25"/>
        <v>4.4170034697620056E-2</v>
      </c>
      <c r="S30" s="144">
        <f t="shared" si="2"/>
        <v>3.8686143903732435E-2</v>
      </c>
      <c r="T30" s="143">
        <f t="shared" si="3"/>
        <v>-9.5823190546316661E-2</v>
      </c>
      <c r="Y30" s="1"/>
    </row>
    <row r="31" spans="1:304" s="18" customFormat="1" ht="20.100000000000001" customHeight="1" x14ac:dyDescent="0.25">
      <c r="A31" s="44"/>
      <c r="B31" s="17" t="s">
        <v>27</v>
      </c>
      <c r="C31" s="52">
        <v>2925358</v>
      </c>
      <c r="D31" s="53">
        <v>3769635</v>
      </c>
      <c r="E31" s="53">
        <v>4394172</v>
      </c>
      <c r="F31" s="395">
        <v>4311827</v>
      </c>
      <c r="G31" s="54">
        <v>4191654</v>
      </c>
      <c r="H31" s="53">
        <v>3000444</v>
      </c>
      <c r="I31" s="236">
        <v>3132409</v>
      </c>
      <c r="K31" s="193">
        <f t="shared" ref="K31:Q31" si="26">C31/C30</f>
        <v>0.98025324633547428</v>
      </c>
      <c r="L31" s="55">
        <f t="shared" si="26"/>
        <v>0.98250246496466165</v>
      </c>
      <c r="M31" s="55">
        <f t="shared" si="26"/>
        <v>0.98482346486509742</v>
      </c>
      <c r="N31" s="55">
        <f t="shared" si="26"/>
        <v>0.9759011548098897</v>
      </c>
      <c r="O31" s="281">
        <f t="shared" si="26"/>
        <v>0.97385001518281289</v>
      </c>
      <c r="P31" s="282">
        <f t="shared" si="26"/>
        <v>0.97079158603548232</v>
      </c>
      <c r="Q31" s="283">
        <f t="shared" si="26"/>
        <v>0.9757411097512465</v>
      </c>
      <c r="S31" s="145">
        <f t="shared" si="2"/>
        <v>4.3981824023377872E-2</v>
      </c>
      <c r="T31" s="146">
        <f t="shared" si="3"/>
        <v>0.49495237157641814</v>
      </c>
      <c r="Y31" s="17"/>
      <c r="Z31"/>
      <c r="AA31"/>
      <c r="AB31"/>
      <c r="AC31"/>
      <c r="AD31"/>
      <c r="AE31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58930</v>
      </c>
      <c r="D32" s="53">
        <v>67134</v>
      </c>
      <c r="E32" s="53">
        <v>67716</v>
      </c>
      <c r="F32" s="395">
        <v>106476</v>
      </c>
      <c r="G32" s="54">
        <v>112555</v>
      </c>
      <c r="H32" s="53">
        <v>90275</v>
      </c>
      <c r="I32" s="236">
        <v>77878</v>
      </c>
      <c r="K32" s="193">
        <f t="shared" ref="K32:Q32" si="27">C32/C30</f>
        <v>1.9746753664525676E-2</v>
      </c>
      <c r="L32" s="55">
        <f t="shared" si="27"/>
        <v>1.7497535035338328E-2</v>
      </c>
      <c r="M32" s="55">
        <f t="shared" si="27"/>
        <v>1.5176535134902535E-2</v>
      </c>
      <c r="N32" s="55">
        <f t="shared" si="27"/>
        <v>2.4098845190110321E-2</v>
      </c>
      <c r="O32" s="281">
        <f t="shared" si="27"/>
        <v>2.6149984817187083E-2</v>
      </c>
      <c r="P32" s="282">
        <f t="shared" si="27"/>
        <v>2.9208413964517642E-2</v>
      </c>
      <c r="Q32" s="283">
        <f t="shared" si="27"/>
        <v>2.4258890248753461E-2</v>
      </c>
      <c r="S32" s="145">
        <f t="shared" si="2"/>
        <v>-0.13732484076433121</v>
      </c>
      <c r="T32" s="146">
        <f t="shared" si="3"/>
        <v>-0.49495237157641814</v>
      </c>
      <c r="Z32"/>
      <c r="AA32"/>
      <c r="AB32"/>
      <c r="AC32"/>
      <c r="AD32"/>
      <c r="AE32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3400350</v>
      </c>
      <c r="D33" s="31">
        <v>3567078</v>
      </c>
      <c r="E33" s="31">
        <v>3607751</v>
      </c>
      <c r="F33" s="66">
        <v>6477525</v>
      </c>
      <c r="G33" s="32">
        <v>6811118</v>
      </c>
      <c r="H33" s="31">
        <v>4976772</v>
      </c>
      <c r="I33" s="235">
        <v>5020808</v>
      </c>
      <c r="K33" s="192">
        <f t="shared" ref="K33:Q33" si="28">C33/C45</f>
        <v>4.0384446006660184E-2</v>
      </c>
      <c r="L33" s="42">
        <f t="shared" si="28"/>
        <v>4.2134954493118014E-2</v>
      </c>
      <c r="M33" s="42">
        <f t="shared" si="28"/>
        <v>4.1915400657908081E-2</v>
      </c>
      <c r="N33" s="42">
        <f t="shared" si="28"/>
        <v>7.1309451252689476E-2</v>
      </c>
      <c r="O33" s="278">
        <f t="shared" si="28"/>
        <v>7.2353248038359075E-2</v>
      </c>
      <c r="P33" s="279">
        <f t="shared" si="28"/>
        <v>7.2666940488203449E-2</v>
      </c>
      <c r="Q33" s="280">
        <f t="shared" si="28"/>
        <v>6.9080821611927024E-2</v>
      </c>
      <c r="S33" s="144">
        <f t="shared" si="2"/>
        <v>8.8483056889083929E-3</v>
      </c>
      <c r="T33" s="143">
        <f t="shared" si="3"/>
        <v>-0.35861188762764257</v>
      </c>
      <c r="Y33" s="1"/>
    </row>
    <row r="34" spans="1:16384" s="18" customFormat="1" ht="20.100000000000001" customHeight="1" x14ac:dyDescent="0.25">
      <c r="A34" s="44"/>
      <c r="B34" s="17" t="s">
        <v>27</v>
      </c>
      <c r="C34" s="52">
        <v>3034857</v>
      </c>
      <c r="D34" s="53">
        <v>3227613</v>
      </c>
      <c r="E34" s="53">
        <v>3272966</v>
      </c>
      <c r="F34" s="395">
        <v>6083783</v>
      </c>
      <c r="G34" s="54">
        <v>6399153</v>
      </c>
      <c r="H34" s="53">
        <v>4706745</v>
      </c>
      <c r="I34" s="236">
        <v>4741737</v>
      </c>
      <c r="K34" s="193">
        <f t="shared" ref="K34:Q34" si="29">C34/C33</f>
        <v>0.89251312364903612</v>
      </c>
      <c r="L34" s="55">
        <f t="shared" si="29"/>
        <v>0.90483387243003943</v>
      </c>
      <c r="M34" s="55">
        <f t="shared" si="29"/>
        <v>0.90720396169247819</v>
      </c>
      <c r="N34" s="55">
        <f t="shared" si="29"/>
        <v>0.93921412885322708</v>
      </c>
      <c r="O34" s="281">
        <f t="shared" si="29"/>
        <v>0.93951580342610419</v>
      </c>
      <c r="P34" s="282">
        <f t="shared" si="29"/>
        <v>0.94574254155102944</v>
      </c>
      <c r="Q34" s="283">
        <f t="shared" si="29"/>
        <v>0.94441711373946191</v>
      </c>
      <c r="S34" s="145">
        <f t="shared" si="2"/>
        <v>7.4344371747354062E-3</v>
      </c>
      <c r="T34" s="146">
        <f t="shared" si="3"/>
        <v>-0.13254278115675255</v>
      </c>
      <c r="Y34" s="17"/>
      <c r="Z34"/>
      <c r="AA34"/>
      <c r="AB34"/>
      <c r="AC34"/>
      <c r="AD34"/>
      <c r="AE34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365493</v>
      </c>
      <c r="D35" s="53">
        <v>339465</v>
      </c>
      <c r="E35" s="53">
        <v>334785</v>
      </c>
      <c r="F35" s="395">
        <v>393742</v>
      </c>
      <c r="G35" s="54">
        <v>411965</v>
      </c>
      <c r="H35" s="53">
        <v>270027</v>
      </c>
      <c r="I35" s="236">
        <v>279071</v>
      </c>
      <c r="K35" s="193">
        <f t="shared" ref="K35:Q35" si="30">C35/C33</f>
        <v>0.10748687635096388</v>
      </c>
      <c r="L35" s="55">
        <f t="shared" si="30"/>
        <v>9.5166127569960624E-2</v>
      </c>
      <c r="M35" s="55">
        <f t="shared" si="30"/>
        <v>9.2796038307521783E-2</v>
      </c>
      <c r="N35" s="55">
        <f t="shared" si="30"/>
        <v>6.0785871146772877E-2</v>
      </c>
      <c r="O35" s="281">
        <f t="shared" si="30"/>
        <v>6.0484196573895796E-2</v>
      </c>
      <c r="P35" s="282">
        <f t="shared" si="30"/>
        <v>5.4257458448970536E-2</v>
      </c>
      <c r="Q35" s="283">
        <f t="shared" si="30"/>
        <v>5.5582886260538145E-2</v>
      </c>
      <c r="S35" s="145">
        <f t="shared" si="2"/>
        <v>3.3492947001596135E-2</v>
      </c>
      <c r="T35" s="146">
        <f t="shared" si="3"/>
        <v>0.13254278115676088</v>
      </c>
      <c r="Z35"/>
      <c r="AA35"/>
      <c r="AB35"/>
      <c r="AC35"/>
      <c r="AD35"/>
      <c r="AE35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12390972</v>
      </c>
      <c r="D36" s="31">
        <v>13197036</v>
      </c>
      <c r="E36" s="31">
        <v>15907244</v>
      </c>
      <c r="F36" s="66">
        <v>17610905</v>
      </c>
      <c r="G36" s="32">
        <v>19207354</v>
      </c>
      <c r="H36" s="31">
        <v>14208876</v>
      </c>
      <c r="I36" s="235">
        <v>15450386</v>
      </c>
      <c r="K36" s="192">
        <f t="shared" ref="K36:Q36" si="31">C36/C45</f>
        <v>0.14716206852354555</v>
      </c>
      <c r="L36" s="42">
        <f t="shared" si="31"/>
        <v>0.15588571691004238</v>
      </c>
      <c r="M36" s="42">
        <f t="shared" si="31"/>
        <v>0.18481278381548627</v>
      </c>
      <c r="N36" s="42">
        <f t="shared" si="31"/>
        <v>0.19387404473363598</v>
      </c>
      <c r="O36" s="278">
        <f t="shared" si="31"/>
        <v>0.20403617264046348</v>
      </c>
      <c r="P36" s="279">
        <f t="shared" si="31"/>
        <v>0.20746691765189612</v>
      </c>
      <c r="Q36" s="280">
        <f t="shared" si="31"/>
        <v>0.21258039723913258</v>
      </c>
      <c r="S36" s="144">
        <f t="shared" si="2"/>
        <v>8.7375665745833803E-2</v>
      </c>
      <c r="T36" s="143">
        <f t="shared" si="3"/>
        <v>0.5113479587236458</v>
      </c>
      <c r="Y36" s="33"/>
      <c r="AF36" s="49"/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10817653</v>
      </c>
      <c r="D37" s="53">
        <v>11445768</v>
      </c>
      <c r="E37" s="53">
        <v>13933215</v>
      </c>
      <c r="F37" s="395">
        <v>15305327</v>
      </c>
      <c r="G37" s="54">
        <v>16689625</v>
      </c>
      <c r="H37" s="53">
        <v>12409620</v>
      </c>
      <c r="I37" s="236">
        <v>13483096</v>
      </c>
      <c r="K37" s="193">
        <f t="shared" ref="K37:Q37" si="32">C37/C36</f>
        <v>0.87302699094146929</v>
      </c>
      <c r="L37" s="194">
        <f t="shared" si="32"/>
        <v>0.86729838427355965</v>
      </c>
      <c r="M37" s="194">
        <f t="shared" si="32"/>
        <v>0.8759037706343098</v>
      </c>
      <c r="N37" s="194">
        <f t="shared" si="32"/>
        <v>0.86908236686303175</v>
      </c>
      <c r="O37" s="281">
        <f t="shared" si="32"/>
        <v>0.86891848819988426</v>
      </c>
      <c r="P37" s="282">
        <f t="shared" si="32"/>
        <v>0.87337098303905247</v>
      </c>
      <c r="Q37" s="283">
        <f t="shared" si="32"/>
        <v>0.87267049509313233</v>
      </c>
      <c r="S37" s="145">
        <f t="shared" si="2"/>
        <v>8.6503535160625381E-2</v>
      </c>
      <c r="T37" s="146">
        <f t="shared" si="3"/>
        <v>-7.004879459201474E-2</v>
      </c>
      <c r="Y37" s="17"/>
      <c r="Z37"/>
      <c r="AA37"/>
      <c r="AB37"/>
      <c r="AC37"/>
      <c r="AD37"/>
      <c r="AE3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1573319</v>
      </c>
      <c r="D38" s="53">
        <v>1751268</v>
      </c>
      <c r="E38" s="53">
        <v>1974029</v>
      </c>
      <c r="F38" s="395">
        <v>2305578</v>
      </c>
      <c r="G38" s="54">
        <v>2517729</v>
      </c>
      <c r="H38" s="53">
        <v>1799256</v>
      </c>
      <c r="I38" s="236">
        <v>1967290</v>
      </c>
      <c r="K38" s="193">
        <f t="shared" ref="K38:Q38" si="33">C38/C36</f>
        <v>0.12697300905853068</v>
      </c>
      <c r="L38" s="55">
        <f t="shared" si="33"/>
        <v>0.1327016157264404</v>
      </c>
      <c r="M38" s="55">
        <f t="shared" si="33"/>
        <v>0.12409622936569024</v>
      </c>
      <c r="N38" s="55">
        <f t="shared" si="33"/>
        <v>0.13091763313696825</v>
      </c>
      <c r="O38" s="281">
        <f t="shared" si="33"/>
        <v>0.13108151180011574</v>
      </c>
      <c r="P38" s="282">
        <f t="shared" si="33"/>
        <v>0.1266290169609475</v>
      </c>
      <c r="Q38" s="283">
        <f t="shared" si="33"/>
        <v>0.1273295049068677</v>
      </c>
      <c r="S38" s="145">
        <f t="shared" si="2"/>
        <v>9.3390823762710809E-2</v>
      </c>
      <c r="T38" s="146">
        <f t="shared" si="3"/>
        <v>7.0048794592020291E-2</v>
      </c>
      <c r="Z38"/>
      <c r="AA38"/>
      <c r="AB38"/>
      <c r="AC38"/>
      <c r="AD38"/>
      <c r="AE38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37960402</v>
      </c>
      <c r="D39" s="31">
        <v>34839265</v>
      </c>
      <c r="E39" s="31">
        <v>32218645</v>
      </c>
      <c r="F39" s="66">
        <v>32597081</v>
      </c>
      <c r="G39" s="32">
        <v>32321833</v>
      </c>
      <c r="H39" s="31">
        <v>22826176</v>
      </c>
      <c r="I39" s="235">
        <v>24264107</v>
      </c>
      <c r="K39" s="192">
        <f t="shared" ref="K39:Q39" si="34">C39/C45</f>
        <v>0.45083882687373805</v>
      </c>
      <c r="L39" s="42">
        <f t="shared" si="34"/>
        <v>0.41152754308952011</v>
      </c>
      <c r="M39" s="42">
        <f t="shared" si="34"/>
        <v>0.37432112521898186</v>
      </c>
      <c r="N39" s="42">
        <f t="shared" si="34"/>
        <v>0.35885310493583128</v>
      </c>
      <c r="O39" s="278">
        <f t="shared" si="34"/>
        <v>0.34334885992335173</v>
      </c>
      <c r="P39" s="279">
        <f t="shared" si="34"/>
        <v>0.33329000664793523</v>
      </c>
      <c r="Q39" s="280">
        <f t="shared" si="34"/>
        <v>0.33384754948600098</v>
      </c>
      <c r="S39" s="144">
        <f t="shared" si="2"/>
        <v>6.2994826641133414E-2</v>
      </c>
      <c r="T39" s="177">
        <f t="shared" si="3"/>
        <v>5.5754283806574989E-2</v>
      </c>
      <c r="Y39" s="1"/>
    </row>
    <row r="40" spans="1:16384" s="18" customFormat="1" ht="20.100000000000001" customHeight="1" x14ac:dyDescent="0.25">
      <c r="A40" s="44"/>
      <c r="B40" s="17" t="s">
        <v>27</v>
      </c>
      <c r="C40" s="52">
        <v>26995721</v>
      </c>
      <c r="D40" s="53">
        <v>25179495</v>
      </c>
      <c r="E40" s="53">
        <v>24074185</v>
      </c>
      <c r="F40" s="395">
        <v>24662018</v>
      </c>
      <c r="G40" s="54">
        <v>24732548</v>
      </c>
      <c r="H40" s="53">
        <v>17554061</v>
      </c>
      <c r="I40" s="236">
        <v>18714498</v>
      </c>
      <c r="K40" s="193">
        <f t="shared" ref="K40:Q40" si="35">C40/C39</f>
        <v>0.711154771227133</v>
      </c>
      <c r="L40" s="55">
        <f t="shared" si="35"/>
        <v>0.7227332436548245</v>
      </c>
      <c r="M40" s="55">
        <f t="shared" si="35"/>
        <v>0.74721283281776751</v>
      </c>
      <c r="N40" s="55">
        <f t="shared" si="35"/>
        <v>0.75657136293890859</v>
      </c>
      <c r="O40" s="281">
        <f t="shared" si="35"/>
        <v>0.76519633029475775</v>
      </c>
      <c r="P40" s="282">
        <f t="shared" si="35"/>
        <v>0.76903205337591374</v>
      </c>
      <c r="Q40" s="283">
        <f t="shared" si="35"/>
        <v>0.77128319620417107</v>
      </c>
      <c r="S40" s="145">
        <f t="shared" si="2"/>
        <v>6.6106469608371535E-2</v>
      </c>
      <c r="T40" s="146">
        <f t="shared" si="3"/>
        <v>0.22511428282573354</v>
      </c>
      <c r="Y40" s="17"/>
      <c r="Z40"/>
      <c r="AA40"/>
      <c r="AB40"/>
      <c r="AC40"/>
      <c r="AD40"/>
      <c r="AE40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10964681</v>
      </c>
      <c r="D41" s="53">
        <v>9659770</v>
      </c>
      <c r="E41" s="53">
        <v>8144460</v>
      </c>
      <c r="F41" s="395">
        <v>7935063</v>
      </c>
      <c r="G41" s="54">
        <v>7589285</v>
      </c>
      <c r="H41" s="53">
        <v>5272115</v>
      </c>
      <c r="I41" s="236">
        <v>5549609</v>
      </c>
      <c r="K41" s="193">
        <f t="shared" ref="K41:Q41" si="36">C41/C39</f>
        <v>0.28884522877286706</v>
      </c>
      <c r="L41" s="55">
        <f t="shared" si="36"/>
        <v>0.2772667563451755</v>
      </c>
      <c r="M41" s="55">
        <f t="shared" si="36"/>
        <v>0.25278716718223254</v>
      </c>
      <c r="N41" s="55">
        <f t="shared" si="36"/>
        <v>0.24342863706109144</v>
      </c>
      <c r="O41" s="281">
        <f t="shared" si="36"/>
        <v>0.23480366970524227</v>
      </c>
      <c r="P41" s="282">
        <f t="shared" si="36"/>
        <v>0.23096794662408632</v>
      </c>
      <c r="Q41" s="283">
        <f t="shared" si="36"/>
        <v>0.22871680379582895</v>
      </c>
      <c r="S41" s="145">
        <f t="shared" si="2"/>
        <v>5.2634284343190542E-2</v>
      </c>
      <c r="T41" s="146">
        <f t="shared" si="3"/>
        <v>-0.22511428282573631</v>
      </c>
      <c r="Z41"/>
      <c r="AA41"/>
      <c r="AB41"/>
      <c r="AC41"/>
      <c r="AD41"/>
      <c r="AE4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92214</v>
      </c>
      <c r="D42" s="31">
        <v>102073</v>
      </c>
      <c r="E42" s="31">
        <v>98187</v>
      </c>
      <c r="F42" s="66">
        <v>103230</v>
      </c>
      <c r="G42" s="32">
        <v>97666</v>
      </c>
      <c r="H42" s="31">
        <v>71918</v>
      </c>
      <c r="I42" s="235">
        <v>89892</v>
      </c>
      <c r="K42" s="192">
        <f t="shared" ref="K42:Q42" si="37">C42/C45</f>
        <v>1.095184702768292E-3</v>
      </c>
      <c r="L42" s="42">
        <f t="shared" si="37"/>
        <v>1.2057042795184279E-3</v>
      </c>
      <c r="M42" s="42">
        <f t="shared" si="37"/>
        <v>1.1407515220418539E-3</v>
      </c>
      <c r="N42" s="42">
        <f t="shared" si="37"/>
        <v>1.1364332291755161E-3</v>
      </c>
      <c r="O42" s="278">
        <f t="shared" si="37"/>
        <v>1.0374878724629902E-3</v>
      </c>
      <c r="P42" s="279">
        <f t="shared" si="37"/>
        <v>1.0500905056592138E-3</v>
      </c>
      <c r="Q42" s="280">
        <f t="shared" si="37"/>
        <v>1.2368155118338213E-3</v>
      </c>
      <c r="S42" s="144">
        <f t="shared" si="2"/>
        <v>0.24992352401345977</v>
      </c>
      <c r="T42" s="177">
        <f t="shared" si="3"/>
        <v>1.8672500617460747E-2</v>
      </c>
      <c r="Y42" s="1"/>
    </row>
    <row r="43" spans="1:16384" s="18" customFormat="1" ht="20.100000000000001" customHeight="1" x14ac:dyDescent="0.25">
      <c r="A43" s="44"/>
      <c r="B43" s="17" t="s">
        <v>27</v>
      </c>
      <c r="C43" s="52">
        <v>72657</v>
      </c>
      <c r="D43" s="53">
        <v>85730</v>
      </c>
      <c r="E43" s="53">
        <v>80250</v>
      </c>
      <c r="F43" s="395">
        <v>91784</v>
      </c>
      <c r="G43" s="54">
        <v>89299</v>
      </c>
      <c r="H43" s="53">
        <v>65668</v>
      </c>
      <c r="I43" s="236">
        <v>82915</v>
      </c>
      <c r="K43" s="193">
        <f t="shared" ref="K43:Q43" si="38">C43/C42</f>
        <v>0.78791723599453445</v>
      </c>
      <c r="L43" s="55">
        <f t="shared" si="38"/>
        <v>0.83988909897818231</v>
      </c>
      <c r="M43" s="55">
        <f t="shared" si="38"/>
        <v>0.81731797488465885</v>
      </c>
      <c r="N43" s="55">
        <f t="shared" si="38"/>
        <v>0.88912137944396008</v>
      </c>
      <c r="O43" s="281">
        <f t="shared" si="38"/>
        <v>0.91433047324555117</v>
      </c>
      <c r="P43" s="282">
        <f t="shared" si="38"/>
        <v>0.91309546984065182</v>
      </c>
      <c r="Q43" s="283">
        <f t="shared" si="38"/>
        <v>0.92238463934499182</v>
      </c>
      <c r="S43" s="145">
        <f t="shared" si="2"/>
        <v>0.26263933727233962</v>
      </c>
      <c r="T43" s="146">
        <f t="shared" si="3"/>
        <v>0.92891695043400002</v>
      </c>
      <c r="Y43" s="17"/>
      <c r="Z43"/>
      <c r="AA43"/>
      <c r="AB43"/>
      <c r="AC43"/>
      <c r="AD43"/>
      <c r="AE43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19557</v>
      </c>
      <c r="D44" s="53">
        <v>16343</v>
      </c>
      <c r="E44" s="53">
        <v>17937</v>
      </c>
      <c r="F44" s="395">
        <v>11446</v>
      </c>
      <c r="G44" s="54">
        <v>8367</v>
      </c>
      <c r="H44" s="53">
        <v>6250</v>
      </c>
      <c r="I44" s="236">
        <v>6977</v>
      </c>
      <c r="K44" s="193">
        <f t="shared" ref="K44:Q44" si="39">C44/C42</f>
        <v>0.21208276400546555</v>
      </c>
      <c r="L44" s="63">
        <f t="shared" si="39"/>
        <v>0.16011090102181771</v>
      </c>
      <c r="M44" s="63">
        <f t="shared" si="39"/>
        <v>0.18268202511534112</v>
      </c>
      <c r="N44" s="63">
        <f t="shared" si="39"/>
        <v>0.11087862055603991</v>
      </c>
      <c r="O44" s="281">
        <f t="shared" si="39"/>
        <v>8.5669526754448833E-2</v>
      </c>
      <c r="P44" s="282">
        <f t="shared" si="39"/>
        <v>8.6904530159348153E-2</v>
      </c>
      <c r="Q44" s="283">
        <f t="shared" si="39"/>
        <v>7.7615360655008236E-2</v>
      </c>
      <c r="S44" s="145">
        <f t="shared" si="2"/>
        <v>0.11632000000000001</v>
      </c>
      <c r="T44" s="146">
        <f t="shared" si="3"/>
        <v>-0.92891695043399169</v>
      </c>
      <c r="Z44"/>
      <c r="AA44"/>
      <c r="AB44"/>
      <c r="AC44"/>
      <c r="AD44"/>
      <c r="AE44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0"/>
      <c r="C45" s="122">
        <f t="shared" ref="C45:G46" si="40">C7+C10+C13+C16+C18+C21+C24+C27+C30+C33+C36+C39+C42</f>
        <v>84199496</v>
      </c>
      <c r="D45" s="123">
        <f t="shared" si="40"/>
        <v>84658404</v>
      </c>
      <c r="E45" s="123">
        <f t="shared" si="40"/>
        <v>86072206</v>
      </c>
      <c r="F45" s="123">
        <f t="shared" ref="F45" si="41">F7+F10+F13+F16+F18+F21+F24+F27+F30+F33+F36+F39+F42</f>
        <v>90836837</v>
      </c>
      <c r="G45" s="250">
        <f t="shared" si="40"/>
        <v>94137004</v>
      </c>
      <c r="H45" s="277">
        <f t="shared" ref="H45:I45" si="42">H7+H10+H13+H16+H18+H21+H24+H27+H30+H33+H36+H39+H42</f>
        <v>68487430</v>
      </c>
      <c r="I45" s="275">
        <f t="shared" si="42"/>
        <v>72680201</v>
      </c>
      <c r="K45" s="128">
        <f>K7+K10+K13+K16+K18+K21+K24+K27+K30+K33+K36+K39+K42</f>
        <v>1</v>
      </c>
      <c r="L45" s="124">
        <f>L7+L10+L13+L16+L18+L21+L24+L27+L30+L33+L36+L39+L42</f>
        <v>0.99999999999999989</v>
      </c>
      <c r="M45" s="124">
        <f>M7+M10+M13+M16+M18+M21+M24+M27+M30+M33+M36+M39+M42</f>
        <v>1</v>
      </c>
      <c r="N45" s="124">
        <f>N7+N10+N13+N16+N18+N21+N24+N27+N30+N33+N36+N39+N42</f>
        <v>1</v>
      </c>
      <c r="O45" s="287">
        <f t="shared" ref="O45:Q45" si="43">O7+O10+O13+O16+O18+O21+O24+O27+O30+O33+O36+O39+O42</f>
        <v>1</v>
      </c>
      <c r="P45" s="288">
        <f t="shared" si="43"/>
        <v>1</v>
      </c>
      <c r="Q45" s="289">
        <f t="shared" si="43"/>
        <v>1</v>
      </c>
      <c r="S45" s="132">
        <f t="shared" si="2"/>
        <v>6.1219569780907243E-2</v>
      </c>
      <c r="T45" s="181">
        <f t="shared" si="3"/>
        <v>0</v>
      </c>
      <c r="Y45" s="48"/>
    </row>
    <row r="46" spans="1:16384" s="18" customFormat="1" ht="20.100000000000001" customHeight="1" x14ac:dyDescent="0.25">
      <c r="A46" s="44"/>
      <c r="B46" s="17" t="s">
        <v>27</v>
      </c>
      <c r="C46" s="180">
        <f t="shared" si="40"/>
        <v>47415131</v>
      </c>
      <c r="D46" s="72">
        <f t="shared" si="40"/>
        <v>47322300</v>
      </c>
      <c r="E46" s="72">
        <f t="shared" si="40"/>
        <v>49871335</v>
      </c>
      <c r="F46" s="72">
        <f t="shared" ref="F46" si="44">F8+F11+F14+F17+F19+F22+F25+F28+F31+F34+F37+F40+F43</f>
        <v>54009787</v>
      </c>
      <c r="G46" s="73">
        <f t="shared" si="40"/>
        <v>54826598</v>
      </c>
      <c r="H46" s="72">
        <f t="shared" ref="H46:I46" si="45">H8+H11+H14+H17+H19+H22+H25+H28+H31+H34+H37+H40+H43</f>
        <v>39754912</v>
      </c>
      <c r="I46" s="276">
        <f t="shared" si="45"/>
        <v>42246855</v>
      </c>
      <c r="K46" s="175">
        <f t="shared" ref="K46:Q46" si="46">C46/C45</f>
        <v>0.56312844200397594</v>
      </c>
      <c r="L46" s="55">
        <f t="shared" si="46"/>
        <v>0.5589793542528867</v>
      </c>
      <c r="M46" s="55">
        <f t="shared" si="46"/>
        <v>0.57941276653232288</v>
      </c>
      <c r="N46" s="55">
        <f t="shared" si="46"/>
        <v>0.59458022520092813</v>
      </c>
      <c r="O46" s="290">
        <f t="shared" si="46"/>
        <v>0.5824128203612684</v>
      </c>
      <c r="P46" s="291">
        <f t="shared" si="46"/>
        <v>0.58047019723181315</v>
      </c>
      <c r="Q46" s="292">
        <f t="shared" si="46"/>
        <v>0.5812704755728455</v>
      </c>
      <c r="S46" s="145">
        <f t="shared" si="2"/>
        <v>6.2682644096910586E-2</v>
      </c>
      <c r="T46" s="146">
        <f t="shared" si="3"/>
        <v>8.0027834103235662E-2</v>
      </c>
      <c r="Y46" s="17"/>
      <c r="Z46"/>
      <c r="AA46"/>
      <c r="AB46"/>
      <c r="AC46"/>
      <c r="AD46"/>
      <c r="AE46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G47" si="47">C9+C12+C15+C20+C23+C26+C29+C32+C35+C38+C41+C44</f>
        <v>36784365</v>
      </c>
      <c r="D47" s="61">
        <f t="shared" si="47"/>
        <v>37336104</v>
      </c>
      <c r="E47" s="61">
        <f t="shared" si="47"/>
        <v>36200871</v>
      </c>
      <c r="F47" s="61">
        <f t="shared" ref="F47" si="48">F9+F12+F15+F20+F23+F26+F29+F32+F35+F38+F41+F44</f>
        <v>36827050</v>
      </c>
      <c r="G47" s="62">
        <f t="shared" si="47"/>
        <v>39310406</v>
      </c>
      <c r="H47" s="61">
        <f t="shared" ref="H47:I47" si="49">H9+H12+H15+H20+H23+H26+H29+H32+H35+H38+H41+H44</f>
        <v>28732518</v>
      </c>
      <c r="I47" s="237">
        <f t="shared" si="49"/>
        <v>30433346</v>
      </c>
      <c r="K47" s="176">
        <f t="shared" ref="K47:Q47" si="50">C47/C45</f>
        <v>0.43687155799602412</v>
      </c>
      <c r="L47" s="63">
        <f t="shared" si="50"/>
        <v>0.4410206457471133</v>
      </c>
      <c r="M47" s="63">
        <f t="shared" si="50"/>
        <v>0.42058723346767712</v>
      </c>
      <c r="N47" s="63">
        <f t="shared" si="50"/>
        <v>0.40541977479907187</v>
      </c>
      <c r="O47" s="293">
        <f t="shared" si="50"/>
        <v>0.41758717963873165</v>
      </c>
      <c r="P47" s="295">
        <f t="shared" si="50"/>
        <v>0.4195298027681868</v>
      </c>
      <c r="Q47" s="294">
        <f t="shared" si="50"/>
        <v>0.4187295244271545</v>
      </c>
      <c r="S47" s="147">
        <f t="shared" si="2"/>
        <v>5.919522960013459E-2</v>
      </c>
      <c r="T47" s="148">
        <f t="shared" si="3"/>
        <v>-8.0027834103230111E-2</v>
      </c>
      <c r="Z47"/>
      <c r="AA47"/>
      <c r="AB47"/>
      <c r="AC47"/>
      <c r="AD47"/>
      <c r="AE4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(JAN.-SET)</v>
      </c>
    </row>
    <row r="51" spans="1:20" ht="20.100000000000001" customHeight="1" thickBot="1" x14ac:dyDescent="0.3"/>
    <row r="52" spans="1:20" ht="20.100000000000001" customHeight="1" x14ac:dyDescent="0.25">
      <c r="A52" s="461" t="s">
        <v>47</v>
      </c>
      <c r="B52" s="478"/>
      <c r="C52" s="463">
        <v>2016</v>
      </c>
      <c r="D52" s="456">
        <v>2017</v>
      </c>
      <c r="E52" s="456">
        <v>2018</v>
      </c>
      <c r="F52" s="456">
        <v>2019</v>
      </c>
      <c r="G52" s="467">
        <v>2020</v>
      </c>
      <c r="H52" s="470" t="str">
        <f>H5</f>
        <v>janeiro - setembro</v>
      </c>
      <c r="I52" s="469"/>
      <c r="K52" s="484">
        <v>2016</v>
      </c>
      <c r="L52" s="456">
        <v>2017</v>
      </c>
      <c r="M52" s="456">
        <v>2018</v>
      </c>
      <c r="N52" s="456">
        <v>2019</v>
      </c>
      <c r="O52" s="467">
        <v>2020</v>
      </c>
      <c r="P52" s="470" t="str">
        <f>H5</f>
        <v>janeiro - setembro</v>
      </c>
      <c r="Q52" s="469"/>
      <c r="S52" s="482" t="s">
        <v>98</v>
      </c>
      <c r="T52" s="483"/>
    </row>
    <row r="53" spans="1:20" ht="20.100000000000001" customHeight="1" thickBot="1" x14ac:dyDescent="0.3">
      <c r="A53" s="479"/>
      <c r="B53" s="480"/>
      <c r="C53" s="481">
        <v>2016</v>
      </c>
      <c r="D53" s="457">
        <v>2017</v>
      </c>
      <c r="E53" s="457">
        <v>2018</v>
      </c>
      <c r="F53" s="457"/>
      <c r="G53" s="486"/>
      <c r="H53" s="249">
        <v>2020</v>
      </c>
      <c r="I53" s="251">
        <v>2021</v>
      </c>
      <c r="K53" s="485">
        <v>2016</v>
      </c>
      <c r="L53" s="457">
        <v>2017</v>
      </c>
      <c r="M53" s="457">
        <v>2018</v>
      </c>
      <c r="N53" s="457"/>
      <c r="O53" s="486"/>
      <c r="P53" s="249">
        <v>2020</v>
      </c>
      <c r="Q53" s="251">
        <v>2021</v>
      </c>
      <c r="S53" s="178" t="s">
        <v>1</v>
      </c>
      <c r="T53" s="179" t="s">
        <v>59</v>
      </c>
    </row>
    <row r="54" spans="1:20" ht="20.100000000000001" customHeight="1" thickBot="1" x14ac:dyDescent="0.3">
      <c r="A54" s="22" t="s">
        <v>11</v>
      </c>
      <c r="B54" s="23"/>
      <c r="C54" s="30">
        <v>43263427</v>
      </c>
      <c r="D54" s="31">
        <v>45322865</v>
      </c>
      <c r="E54" s="31">
        <v>48266368</v>
      </c>
      <c r="F54" s="66">
        <v>50700345</v>
      </c>
      <c r="G54" s="32">
        <v>53463277</v>
      </c>
      <c r="H54" s="31">
        <v>42061671</v>
      </c>
      <c r="I54" s="235">
        <v>43279139</v>
      </c>
      <c r="K54" s="192">
        <f t="shared" ref="K54:Q54" si="51">C54/C92</f>
        <v>0.15995255176002657</v>
      </c>
      <c r="L54" s="42">
        <f t="shared" si="51"/>
        <v>0.1566763403581925</v>
      </c>
      <c r="M54" s="42">
        <f t="shared" si="51"/>
        <v>0.15598980563684609</v>
      </c>
      <c r="N54" s="42">
        <f t="shared" si="51"/>
        <v>0.15259391089067431</v>
      </c>
      <c r="O54" s="278">
        <f t="shared" si="51"/>
        <v>0.15227286285241398</v>
      </c>
      <c r="P54" s="279">
        <f t="shared" si="51"/>
        <v>0.169835575975644</v>
      </c>
      <c r="Q54" s="280">
        <f t="shared" si="51"/>
        <v>0.15634753039538823</v>
      </c>
      <c r="S54" s="144">
        <f>(I54-H54)/H54</f>
        <v>2.8944831982542968E-2</v>
      </c>
      <c r="T54" s="143">
        <f>(Q54-P54)*100</f>
        <v>-1.3488045580255763</v>
      </c>
    </row>
    <row r="55" spans="1:20" ht="20.100000000000001" customHeight="1" x14ac:dyDescent="0.25">
      <c r="A55" s="44"/>
      <c r="B55" s="17" t="s">
        <v>27</v>
      </c>
      <c r="C55" s="52">
        <v>1291916</v>
      </c>
      <c r="D55" s="53">
        <v>1193387</v>
      </c>
      <c r="E55" s="53">
        <v>1430439</v>
      </c>
      <c r="F55" s="395">
        <v>1484147</v>
      </c>
      <c r="G55" s="54">
        <v>1461165</v>
      </c>
      <c r="H55" s="53">
        <v>1096226</v>
      </c>
      <c r="I55" s="236">
        <v>1444009</v>
      </c>
      <c r="J55" s="18"/>
      <c r="K55" s="193">
        <f t="shared" ref="K55:Q55" si="52">C55/C54</f>
        <v>2.9861619607711613E-2</v>
      </c>
      <c r="L55" s="55">
        <f t="shared" si="52"/>
        <v>2.6330793518900449E-2</v>
      </c>
      <c r="M55" s="55">
        <f t="shared" si="52"/>
        <v>2.9636350512224165E-2</v>
      </c>
      <c r="N55" s="55">
        <f t="shared" si="52"/>
        <v>2.9272917176401857E-2</v>
      </c>
      <c r="O55" s="281">
        <f t="shared" si="52"/>
        <v>2.7330255120725202E-2</v>
      </c>
      <c r="P55" s="282">
        <f t="shared" si="52"/>
        <v>2.6062350209529243E-2</v>
      </c>
      <c r="Q55" s="283">
        <f t="shared" si="52"/>
        <v>3.3365012182890237E-2</v>
      </c>
      <c r="R55" s="18"/>
      <c r="S55" s="145">
        <f t="shared" ref="S55:S94" si="53">(I55-H55)/H55</f>
        <v>0.3172548361378037</v>
      </c>
      <c r="T55" s="146">
        <f t="shared" ref="T55:T94" si="54">(Q55-P55)*100</f>
        <v>0.73026619733609943</v>
      </c>
    </row>
    <row r="56" spans="1:20" ht="20.100000000000001" customHeight="1" thickBot="1" x14ac:dyDescent="0.3">
      <c r="A56" s="44"/>
      <c r="B56" s="17" t="s">
        <v>28</v>
      </c>
      <c r="C56" s="52">
        <v>41971511</v>
      </c>
      <c r="D56" s="53">
        <v>44129478</v>
      </c>
      <c r="E56" s="53">
        <v>46835929</v>
      </c>
      <c r="F56" s="395">
        <v>49216198</v>
      </c>
      <c r="G56" s="54">
        <v>52002112</v>
      </c>
      <c r="H56" s="53">
        <v>40965445</v>
      </c>
      <c r="I56" s="236">
        <v>41835130</v>
      </c>
      <c r="J56" s="18"/>
      <c r="K56" s="193">
        <f t="shared" ref="K56:Q56" si="55">C56/C54</f>
        <v>0.97013838039228839</v>
      </c>
      <c r="L56" s="55">
        <f t="shared" si="55"/>
        <v>0.97366920648109956</v>
      </c>
      <c r="M56" s="55">
        <f t="shared" si="55"/>
        <v>0.97036364948777587</v>
      </c>
      <c r="N56" s="55">
        <f t="shared" si="55"/>
        <v>0.9707270828235981</v>
      </c>
      <c r="O56" s="281">
        <f t="shared" si="55"/>
        <v>0.97266974487927482</v>
      </c>
      <c r="P56" s="282">
        <f t="shared" si="55"/>
        <v>0.97393764979047071</v>
      </c>
      <c r="Q56" s="283">
        <f t="shared" si="55"/>
        <v>0.96663498781710977</v>
      </c>
      <c r="R56" s="18"/>
      <c r="S56" s="145">
        <f t="shared" si="53"/>
        <v>2.1229721781369639E-2</v>
      </c>
      <c r="T56" s="146">
        <f t="shared" si="54"/>
        <v>-0.73026619733609355</v>
      </c>
    </row>
    <row r="57" spans="1:20" ht="20.100000000000001" customHeight="1" thickBot="1" x14ac:dyDescent="0.3">
      <c r="A57" s="22" t="s">
        <v>23</v>
      </c>
      <c r="B57" s="23"/>
      <c r="C57" s="30">
        <v>534724</v>
      </c>
      <c r="D57" s="31">
        <v>727328</v>
      </c>
      <c r="E57" s="31">
        <v>627880</v>
      </c>
      <c r="F57" s="66">
        <v>660848</v>
      </c>
      <c r="G57" s="32">
        <v>731891</v>
      </c>
      <c r="H57" s="31">
        <v>464052</v>
      </c>
      <c r="I57" s="235">
        <v>644588</v>
      </c>
      <c r="K57" s="192">
        <f t="shared" ref="K57:Q57" si="56">C57/C92</f>
        <v>1.976969329945324E-3</v>
      </c>
      <c r="L57" s="42">
        <f t="shared" si="56"/>
        <v>2.5142958036753287E-3</v>
      </c>
      <c r="M57" s="42">
        <f t="shared" si="56"/>
        <v>2.0292158540552072E-3</v>
      </c>
      <c r="N57" s="42">
        <f t="shared" si="56"/>
        <v>1.9889683359014683E-3</v>
      </c>
      <c r="O57" s="278">
        <f t="shared" si="56"/>
        <v>2.0845549341450978E-3</v>
      </c>
      <c r="P57" s="279">
        <f t="shared" si="56"/>
        <v>1.8737377005932445E-3</v>
      </c>
      <c r="Q57" s="280">
        <f t="shared" si="56"/>
        <v>2.3285985870121519E-3</v>
      </c>
      <c r="S57" s="144">
        <f t="shared" si="53"/>
        <v>0.38904260729401013</v>
      </c>
      <c r="T57" s="143">
        <f t="shared" si="54"/>
        <v>4.5486088641890729E-2</v>
      </c>
    </row>
    <row r="58" spans="1:20" ht="20.100000000000001" customHeight="1" x14ac:dyDescent="0.25">
      <c r="A58" s="44"/>
      <c r="B58" s="17" t="s">
        <v>27</v>
      </c>
      <c r="C58" s="52">
        <v>472187</v>
      </c>
      <c r="D58" s="53">
        <v>628374</v>
      </c>
      <c r="E58" s="53">
        <v>453490</v>
      </c>
      <c r="F58" s="395">
        <v>401720</v>
      </c>
      <c r="G58" s="54">
        <v>484788</v>
      </c>
      <c r="H58" s="53">
        <v>300047</v>
      </c>
      <c r="I58" s="236">
        <v>398915</v>
      </c>
      <c r="J58" s="18"/>
      <c r="K58" s="193">
        <f t="shared" ref="K58:Q58" si="57">C58/C57</f>
        <v>0.88304807713886047</v>
      </c>
      <c r="L58" s="194">
        <f t="shared" si="57"/>
        <v>0.86394858990716705</v>
      </c>
      <c r="M58" s="194">
        <f t="shared" si="57"/>
        <v>0.72225584506593621</v>
      </c>
      <c r="N58" s="194">
        <f t="shared" si="57"/>
        <v>0.60788562574147154</v>
      </c>
      <c r="O58" s="281">
        <f t="shared" si="57"/>
        <v>0.66237732121313142</v>
      </c>
      <c r="P58" s="282">
        <f t="shared" si="57"/>
        <v>0.64658055562738659</v>
      </c>
      <c r="Q58" s="283">
        <f t="shared" si="57"/>
        <v>0.61886817626142587</v>
      </c>
      <c r="R58" s="18"/>
      <c r="S58" s="145">
        <f t="shared" si="53"/>
        <v>0.32950837702093339</v>
      </c>
      <c r="T58" s="146">
        <f t="shared" si="54"/>
        <v>-2.7712379365960715</v>
      </c>
    </row>
    <row r="59" spans="1:20" ht="20.100000000000001" customHeight="1" thickBot="1" x14ac:dyDescent="0.3">
      <c r="A59" s="44"/>
      <c r="B59" s="17" t="s">
        <v>28</v>
      </c>
      <c r="C59" s="52">
        <v>62537</v>
      </c>
      <c r="D59" s="53">
        <v>98954</v>
      </c>
      <c r="E59" s="53">
        <v>174390</v>
      </c>
      <c r="F59" s="395">
        <v>259128</v>
      </c>
      <c r="G59" s="54">
        <v>247103</v>
      </c>
      <c r="H59" s="53">
        <v>164005</v>
      </c>
      <c r="I59" s="236">
        <v>245673</v>
      </c>
      <c r="J59" s="18"/>
      <c r="K59" s="193">
        <f t="shared" ref="K59:Q59" si="58">C59/C57</f>
        <v>0.11695192286113958</v>
      </c>
      <c r="L59" s="63">
        <f t="shared" si="58"/>
        <v>0.13605141009283295</v>
      </c>
      <c r="M59" s="63">
        <f t="shared" si="58"/>
        <v>0.27774415493406385</v>
      </c>
      <c r="N59" s="63">
        <f t="shared" si="58"/>
        <v>0.39211437425852841</v>
      </c>
      <c r="O59" s="281">
        <f t="shared" si="58"/>
        <v>0.33762267878686852</v>
      </c>
      <c r="P59" s="282">
        <f t="shared" si="58"/>
        <v>0.35341944437261341</v>
      </c>
      <c r="Q59" s="283">
        <f t="shared" si="58"/>
        <v>0.38113182373857407</v>
      </c>
      <c r="R59" s="18"/>
      <c r="S59" s="145">
        <f t="shared" si="53"/>
        <v>0.4979604280357306</v>
      </c>
      <c r="T59" s="146">
        <f t="shared" si="54"/>
        <v>2.7712379365960658</v>
      </c>
    </row>
    <row r="60" spans="1:20" ht="20.100000000000001" customHeight="1" thickBot="1" x14ac:dyDescent="0.3">
      <c r="A60" s="22" t="s">
        <v>17</v>
      </c>
      <c r="B60" s="23"/>
      <c r="C60" s="30">
        <v>38185533</v>
      </c>
      <c r="D60" s="31">
        <v>43987043</v>
      </c>
      <c r="E60" s="31">
        <v>47167068</v>
      </c>
      <c r="F60" s="66">
        <v>49259471</v>
      </c>
      <c r="G60" s="32">
        <v>57400878</v>
      </c>
      <c r="H60" s="31">
        <v>37625632</v>
      </c>
      <c r="I60" s="235">
        <v>45914697</v>
      </c>
      <c r="K60" s="192">
        <f t="shared" ref="K60:Q60" si="59">C60/C92</f>
        <v>0.14117867832492101</v>
      </c>
      <c r="L60" s="42">
        <f t="shared" si="59"/>
        <v>0.15205854529316382</v>
      </c>
      <c r="M60" s="42">
        <f t="shared" si="59"/>
        <v>0.15243702964722564</v>
      </c>
      <c r="N60" s="42">
        <f t="shared" si="59"/>
        <v>0.14825728164760527</v>
      </c>
      <c r="O60" s="278">
        <f t="shared" si="59"/>
        <v>0.16348784649512127</v>
      </c>
      <c r="P60" s="279">
        <f t="shared" si="59"/>
        <v>0.15192384729954314</v>
      </c>
      <c r="Q60" s="280">
        <f t="shared" si="59"/>
        <v>0.16586858358717674</v>
      </c>
      <c r="S60" s="144">
        <f t="shared" si="53"/>
        <v>0.2203036748990688</v>
      </c>
      <c r="T60" s="143">
        <f t="shared" si="54"/>
        <v>1.3944736287633597</v>
      </c>
    </row>
    <row r="61" spans="1:20" ht="20.100000000000001" customHeight="1" x14ac:dyDescent="0.25">
      <c r="A61" s="44"/>
      <c r="B61" s="17" t="s">
        <v>27</v>
      </c>
      <c r="C61" s="52">
        <v>1998845</v>
      </c>
      <c r="D61" s="53">
        <v>1905303</v>
      </c>
      <c r="E61" s="53">
        <v>2020518</v>
      </c>
      <c r="F61" s="395">
        <v>1342451</v>
      </c>
      <c r="G61" s="244">
        <v>1199699</v>
      </c>
      <c r="H61" s="243">
        <v>859861</v>
      </c>
      <c r="I61" s="274">
        <v>962699</v>
      </c>
      <c r="J61" s="18"/>
      <c r="K61" s="193">
        <f t="shared" ref="K61:Q61" si="60">C61/C60</f>
        <v>5.2345609527042612E-2</v>
      </c>
      <c r="L61" s="194">
        <f t="shared" si="60"/>
        <v>4.3315096220493843E-2</v>
      </c>
      <c r="M61" s="194">
        <f t="shared" si="60"/>
        <v>4.2837472958887332E-2</v>
      </c>
      <c r="N61" s="194">
        <f t="shared" si="60"/>
        <v>2.7252647516251241E-2</v>
      </c>
      <c r="O61" s="284">
        <f t="shared" si="60"/>
        <v>2.0900359747110488E-2</v>
      </c>
      <c r="P61" s="285">
        <f t="shared" si="60"/>
        <v>2.2853064634236576E-2</v>
      </c>
      <c r="Q61" s="286">
        <f t="shared" si="60"/>
        <v>2.0967120832791297E-2</v>
      </c>
      <c r="R61" s="18"/>
      <c r="S61" s="145">
        <f t="shared" si="53"/>
        <v>0.11959840020654501</v>
      </c>
      <c r="T61" s="146">
        <f t="shared" si="54"/>
        <v>-0.18859438014452792</v>
      </c>
    </row>
    <row r="62" spans="1:20" ht="20.100000000000001" customHeight="1" thickBot="1" x14ac:dyDescent="0.3">
      <c r="A62" s="44"/>
      <c r="B62" s="17" t="s">
        <v>28</v>
      </c>
      <c r="C62" s="52">
        <v>36186688</v>
      </c>
      <c r="D62" s="53">
        <v>42081740</v>
      </c>
      <c r="E62" s="53">
        <v>45146550</v>
      </c>
      <c r="F62" s="395">
        <v>47917020</v>
      </c>
      <c r="G62" s="244">
        <v>56201179</v>
      </c>
      <c r="H62" s="243">
        <v>36765771</v>
      </c>
      <c r="I62" s="274">
        <v>44951998</v>
      </c>
      <c r="J62" s="18"/>
      <c r="K62" s="193">
        <f t="shared" ref="K62:Q62" si="61">C62/C60</f>
        <v>0.94765439047295741</v>
      </c>
      <c r="L62" s="63">
        <f t="shared" si="61"/>
        <v>0.95668490377950621</v>
      </c>
      <c r="M62" s="63">
        <f t="shared" si="61"/>
        <v>0.95716252704111271</v>
      </c>
      <c r="N62" s="63">
        <f t="shared" si="61"/>
        <v>0.97274735248374877</v>
      </c>
      <c r="O62" s="284">
        <f t="shared" si="61"/>
        <v>0.97909964025288954</v>
      </c>
      <c r="P62" s="285">
        <f t="shared" si="61"/>
        <v>0.97714693536576347</v>
      </c>
      <c r="Q62" s="286">
        <f t="shared" si="61"/>
        <v>0.97903287916720871</v>
      </c>
      <c r="R62" s="18"/>
      <c r="S62" s="145">
        <f t="shared" si="53"/>
        <v>0.22265892370378959</v>
      </c>
      <c r="T62" s="146">
        <f t="shared" si="54"/>
        <v>0.18859438014452445</v>
      </c>
    </row>
    <row r="63" spans="1:20" ht="20.100000000000001" customHeight="1" thickBot="1" x14ac:dyDescent="0.3">
      <c r="A63" s="22" t="s">
        <v>9</v>
      </c>
      <c r="B63" s="23"/>
      <c r="C63" s="30">
        <v>126076</v>
      </c>
      <c r="D63" s="31">
        <v>91732</v>
      </c>
      <c r="E63" s="31">
        <v>249211</v>
      </c>
      <c r="F63" s="66">
        <v>342501</v>
      </c>
      <c r="G63" s="32">
        <v>148168</v>
      </c>
      <c r="H63" s="31">
        <v>90924</v>
      </c>
      <c r="I63" s="235">
        <v>180124</v>
      </c>
      <c r="K63" s="192">
        <f t="shared" ref="K63:Q63" si="62">C63/C92</f>
        <v>4.6612530060776526E-4</v>
      </c>
      <c r="L63" s="42">
        <f t="shared" si="62"/>
        <v>3.1710780096840115E-4</v>
      </c>
      <c r="M63" s="42">
        <f t="shared" si="62"/>
        <v>8.0541331497253009E-4</v>
      </c>
      <c r="N63" s="42">
        <f t="shared" si="62"/>
        <v>1.0308325727165534E-3</v>
      </c>
      <c r="O63" s="278">
        <f t="shared" si="62"/>
        <v>4.2200865358695607E-4</v>
      </c>
      <c r="P63" s="279">
        <f t="shared" si="62"/>
        <v>3.6713068080460845E-4</v>
      </c>
      <c r="Q63" s="280">
        <f t="shared" si="62"/>
        <v>6.5070477869115897E-4</v>
      </c>
      <c r="S63" s="144">
        <f t="shared" si="53"/>
        <v>0.98103910958602791</v>
      </c>
      <c r="T63" s="143">
        <f t="shared" si="54"/>
        <v>2.8357409788655051E-2</v>
      </c>
    </row>
    <row r="64" spans="1:20" ht="20.100000000000001" customHeight="1" thickBot="1" x14ac:dyDescent="0.3">
      <c r="A64" s="44"/>
      <c r="B64" s="17" t="s">
        <v>27</v>
      </c>
      <c r="C64" s="52">
        <v>126076</v>
      </c>
      <c r="D64" s="53">
        <v>91732</v>
      </c>
      <c r="E64" s="53">
        <v>249211</v>
      </c>
      <c r="F64" s="395">
        <v>342501</v>
      </c>
      <c r="G64" s="54">
        <v>148168</v>
      </c>
      <c r="H64" s="53">
        <v>90924</v>
      </c>
      <c r="I64" s="236">
        <v>180124</v>
      </c>
      <c r="J64" s="18"/>
      <c r="K64" s="193">
        <f t="shared" ref="K64:Q64" si="63">C64/C63</f>
        <v>1</v>
      </c>
      <c r="L64" s="248">
        <f t="shared" si="63"/>
        <v>1</v>
      </c>
      <c r="M64" s="248">
        <f t="shared" si="63"/>
        <v>1</v>
      </c>
      <c r="N64" s="248">
        <f t="shared" si="63"/>
        <v>1</v>
      </c>
      <c r="O64" s="281">
        <f t="shared" si="63"/>
        <v>1</v>
      </c>
      <c r="P64" s="282">
        <f t="shared" si="63"/>
        <v>1</v>
      </c>
      <c r="Q64" s="283">
        <f t="shared" si="63"/>
        <v>1</v>
      </c>
      <c r="R64" s="18"/>
      <c r="S64" s="145">
        <f t="shared" si="53"/>
        <v>0.98103910958602791</v>
      </c>
      <c r="T64" s="146">
        <f t="shared" si="54"/>
        <v>0</v>
      </c>
    </row>
    <row r="65" spans="1:20" ht="20.100000000000001" customHeight="1" thickBot="1" x14ac:dyDescent="0.3">
      <c r="A65" s="22" t="s">
        <v>21</v>
      </c>
      <c r="B65" s="23"/>
      <c r="C65" s="30">
        <v>41727</v>
      </c>
      <c r="D65" s="31">
        <v>51471</v>
      </c>
      <c r="E65" s="31">
        <v>46466</v>
      </c>
      <c r="F65" s="66">
        <v>41389</v>
      </c>
      <c r="G65" s="32">
        <v>40470</v>
      </c>
      <c r="H65" s="31">
        <v>29594</v>
      </c>
      <c r="I65" s="235">
        <v>35197</v>
      </c>
      <c r="K65" s="192">
        <f t="shared" ref="K65:Q65" si="64">C65/C92</f>
        <v>1.5427210903312463E-4</v>
      </c>
      <c r="L65" s="42">
        <f t="shared" si="64"/>
        <v>1.7792979138844215E-4</v>
      </c>
      <c r="M65" s="42">
        <f t="shared" si="64"/>
        <v>1.5017128093669055E-4</v>
      </c>
      <c r="N65" s="42">
        <f t="shared" si="64"/>
        <v>1.2456935703009751E-4</v>
      </c>
      <c r="O65" s="278">
        <f t="shared" si="64"/>
        <v>1.1526571331639835E-4</v>
      </c>
      <c r="P65" s="279">
        <f t="shared" si="64"/>
        <v>1.1949392204183255E-4</v>
      </c>
      <c r="Q65" s="280">
        <f t="shared" si="64"/>
        <v>1.2715049685545915E-4</v>
      </c>
      <c r="S65" s="144">
        <f t="shared" si="53"/>
        <v>0.18932891802392376</v>
      </c>
      <c r="T65" s="143">
        <f t="shared" si="54"/>
        <v>7.6565748136265968E-4</v>
      </c>
    </row>
    <row r="66" spans="1:20" ht="20.100000000000001" customHeight="1" x14ac:dyDescent="0.25">
      <c r="A66" s="44"/>
      <c r="B66" s="17" t="s">
        <v>27</v>
      </c>
      <c r="C66" s="52">
        <v>23312</v>
      </c>
      <c r="D66" s="53">
        <v>30071</v>
      </c>
      <c r="E66" s="53">
        <v>32328</v>
      </c>
      <c r="F66" s="395">
        <v>22422</v>
      </c>
      <c r="G66" s="54">
        <v>17416</v>
      </c>
      <c r="H66" s="53">
        <v>13520</v>
      </c>
      <c r="I66" s="236">
        <v>13629</v>
      </c>
      <c r="J66" s="18"/>
      <c r="K66" s="193">
        <f t="shared" ref="K66:Q66" si="65">C66/C65</f>
        <v>0.55867903276056274</v>
      </c>
      <c r="L66" s="55">
        <f t="shared" si="65"/>
        <v>0.58423189757339089</v>
      </c>
      <c r="M66" s="55">
        <f t="shared" si="65"/>
        <v>0.69573451555976418</v>
      </c>
      <c r="N66" s="55">
        <f t="shared" si="65"/>
        <v>0.54173814298485101</v>
      </c>
      <c r="O66" s="281">
        <f t="shared" si="65"/>
        <v>0.43034346429453918</v>
      </c>
      <c r="P66" s="282">
        <f t="shared" si="65"/>
        <v>0.45684936135703186</v>
      </c>
      <c r="Q66" s="283">
        <f t="shared" si="65"/>
        <v>0.38722050174730799</v>
      </c>
      <c r="R66" s="18"/>
      <c r="S66" s="145">
        <f t="shared" si="53"/>
        <v>8.0621301775147935E-3</v>
      </c>
      <c r="T66" s="146">
        <f t="shared" si="54"/>
        <v>-6.962885960972387</v>
      </c>
    </row>
    <row r="67" spans="1:20" ht="20.100000000000001" customHeight="1" thickBot="1" x14ac:dyDescent="0.3">
      <c r="A67" s="44"/>
      <c r="B67" s="17" t="s">
        <v>28</v>
      </c>
      <c r="C67" s="52">
        <v>18415</v>
      </c>
      <c r="D67" s="53">
        <v>21400</v>
      </c>
      <c r="E67" s="53">
        <v>14138</v>
      </c>
      <c r="F67" s="395">
        <v>18967</v>
      </c>
      <c r="G67" s="54">
        <v>23054</v>
      </c>
      <c r="H67" s="53">
        <v>16074</v>
      </c>
      <c r="I67" s="236">
        <v>21568</v>
      </c>
      <c r="J67" s="18"/>
      <c r="K67" s="193">
        <f t="shared" ref="K67:Q67" si="66">C67/C65</f>
        <v>0.44132096723943731</v>
      </c>
      <c r="L67" s="55">
        <f t="shared" si="66"/>
        <v>0.41576810242660917</v>
      </c>
      <c r="M67" s="55">
        <f t="shared" si="66"/>
        <v>0.30426548444023588</v>
      </c>
      <c r="N67" s="55">
        <f t="shared" si="66"/>
        <v>0.45826185701514893</v>
      </c>
      <c r="O67" s="281">
        <f t="shared" si="66"/>
        <v>0.56965653570546082</v>
      </c>
      <c r="P67" s="282">
        <f t="shared" si="66"/>
        <v>0.5431506386429682</v>
      </c>
      <c r="Q67" s="283">
        <f t="shared" si="66"/>
        <v>0.61277949825269196</v>
      </c>
      <c r="R67" s="18"/>
      <c r="S67" s="145">
        <f t="shared" si="53"/>
        <v>0.34179420181659825</v>
      </c>
      <c r="T67" s="146">
        <f t="shared" si="54"/>
        <v>6.9628859609723754</v>
      </c>
    </row>
    <row r="68" spans="1:20" ht="20.100000000000001" customHeight="1" thickBot="1" x14ac:dyDescent="0.3">
      <c r="A68" s="22" t="s">
        <v>29</v>
      </c>
      <c r="B68" s="23"/>
      <c r="C68" s="30">
        <v>2266260</v>
      </c>
      <c r="D68" s="31">
        <v>1874529</v>
      </c>
      <c r="E68" s="31">
        <v>2247676</v>
      </c>
      <c r="F68" s="66">
        <v>2123665</v>
      </c>
      <c r="G68" s="32">
        <v>1668157</v>
      </c>
      <c r="H68" s="31">
        <v>1241176</v>
      </c>
      <c r="I68" s="235">
        <v>1060551</v>
      </c>
      <c r="K68" s="192">
        <f t="shared" ref="K68:Q68" si="67">C68/C92</f>
        <v>8.3787645844994613E-3</v>
      </c>
      <c r="L68" s="42">
        <f t="shared" si="67"/>
        <v>6.4800480643777093E-3</v>
      </c>
      <c r="M68" s="42">
        <f t="shared" si="67"/>
        <v>7.2641583964760652E-3</v>
      </c>
      <c r="N68" s="42">
        <f t="shared" si="67"/>
        <v>6.3916398945932981E-3</v>
      </c>
      <c r="O68" s="278">
        <f t="shared" si="67"/>
        <v>4.7512059928031414E-3</v>
      </c>
      <c r="P68" s="279">
        <f t="shared" si="67"/>
        <v>5.0115897879365262E-3</v>
      </c>
      <c r="Q68" s="280">
        <f t="shared" si="67"/>
        <v>3.831280694108988E-3</v>
      </c>
      <c r="S68" s="144">
        <f t="shared" si="53"/>
        <v>-0.14552730636106403</v>
      </c>
      <c r="T68" s="143">
        <f t="shared" si="54"/>
        <v>-0.11803090938275382</v>
      </c>
    </row>
    <row r="69" spans="1:20" ht="20.100000000000001" customHeight="1" x14ac:dyDescent="0.25">
      <c r="A69" s="44"/>
      <c r="B69" s="17" t="s">
        <v>27</v>
      </c>
      <c r="C69" s="52">
        <v>1308525</v>
      </c>
      <c r="D69" s="53">
        <v>974296</v>
      </c>
      <c r="E69" s="53">
        <v>1285372</v>
      </c>
      <c r="F69" s="395">
        <v>1096822</v>
      </c>
      <c r="G69" s="54">
        <v>720773</v>
      </c>
      <c r="H69" s="53">
        <v>585673</v>
      </c>
      <c r="I69" s="236">
        <v>347044</v>
      </c>
      <c r="J69" s="18"/>
      <c r="K69" s="193">
        <f t="shared" ref="K69:Q69" si="68">C69/C68</f>
        <v>0.57739403245876464</v>
      </c>
      <c r="L69" s="55">
        <f t="shared" si="68"/>
        <v>0.51975509581340162</v>
      </c>
      <c r="M69" s="55">
        <f t="shared" si="68"/>
        <v>0.57186711963823966</v>
      </c>
      <c r="N69" s="55">
        <f t="shared" si="68"/>
        <v>0.51647599786218634</v>
      </c>
      <c r="O69" s="281">
        <f t="shared" si="68"/>
        <v>0.43207743635641011</v>
      </c>
      <c r="P69" s="282">
        <f t="shared" si="68"/>
        <v>0.47186942061399834</v>
      </c>
      <c r="Q69" s="283">
        <f t="shared" si="68"/>
        <v>0.32722990219235093</v>
      </c>
      <c r="R69" s="18"/>
      <c r="S69" s="145">
        <f t="shared" si="53"/>
        <v>-0.40744408569286955</v>
      </c>
      <c r="T69" s="146">
        <f t="shared" si="54"/>
        <v>-14.463951842164741</v>
      </c>
    </row>
    <row r="70" spans="1:20" ht="20.100000000000001" customHeight="1" thickBot="1" x14ac:dyDescent="0.3">
      <c r="A70" s="44"/>
      <c r="B70" s="17" t="s">
        <v>28</v>
      </c>
      <c r="C70" s="52">
        <v>957735</v>
      </c>
      <c r="D70" s="53">
        <v>900233</v>
      </c>
      <c r="E70" s="53">
        <v>962304</v>
      </c>
      <c r="F70" s="395">
        <v>1026843</v>
      </c>
      <c r="G70" s="54">
        <v>947384</v>
      </c>
      <c r="H70" s="53">
        <v>655503</v>
      </c>
      <c r="I70" s="236">
        <v>713507</v>
      </c>
      <c r="J70" s="18"/>
      <c r="K70" s="193">
        <f t="shared" ref="K70:Q70" si="69">C70/C68</f>
        <v>0.42260596754123536</v>
      </c>
      <c r="L70" s="55">
        <f t="shared" si="69"/>
        <v>0.48024490418659832</v>
      </c>
      <c r="M70" s="55">
        <f t="shared" si="69"/>
        <v>0.42813288036176034</v>
      </c>
      <c r="N70" s="55">
        <f t="shared" si="69"/>
        <v>0.48352400213781366</v>
      </c>
      <c r="O70" s="281">
        <f t="shared" si="69"/>
        <v>0.56792256364358995</v>
      </c>
      <c r="P70" s="282">
        <f t="shared" si="69"/>
        <v>0.52813057938600161</v>
      </c>
      <c r="Q70" s="283">
        <f t="shared" si="69"/>
        <v>0.67277009780764907</v>
      </c>
      <c r="R70" s="18"/>
      <c r="S70" s="145">
        <f t="shared" si="53"/>
        <v>8.8487771985788014E-2</v>
      </c>
      <c r="T70" s="146">
        <f t="shared" si="54"/>
        <v>14.463951842164747</v>
      </c>
    </row>
    <row r="71" spans="1:20" ht="20.100000000000001" customHeight="1" thickBot="1" x14ac:dyDescent="0.3">
      <c r="A71" s="22" t="s">
        <v>30</v>
      </c>
      <c r="B71" s="23"/>
      <c r="C71" s="30">
        <v>11166139</v>
      </c>
      <c r="D71" s="31">
        <v>13434809</v>
      </c>
      <c r="E71" s="31">
        <v>14245400</v>
      </c>
      <c r="F71" s="66">
        <v>14754406</v>
      </c>
      <c r="G71" s="32">
        <v>15126324</v>
      </c>
      <c r="H71" s="31">
        <v>10540149</v>
      </c>
      <c r="I71" s="235">
        <v>11197353</v>
      </c>
      <c r="K71" s="192">
        <f t="shared" ref="K71:Q71" si="70">C71/C92</f>
        <v>4.1283193454766103E-2</v>
      </c>
      <c r="L71" s="42">
        <f t="shared" si="70"/>
        <v>4.6442710705320765E-2</v>
      </c>
      <c r="M71" s="42">
        <f t="shared" si="70"/>
        <v>4.6039038554115515E-2</v>
      </c>
      <c r="N71" s="42">
        <f t="shared" si="70"/>
        <v>4.4406650771485486E-2</v>
      </c>
      <c r="O71" s="278">
        <f t="shared" si="70"/>
        <v>4.3082444420927998E-2</v>
      </c>
      <c r="P71" s="279">
        <f t="shared" si="70"/>
        <v>4.2558753224143382E-2</v>
      </c>
      <c r="Q71" s="280">
        <f t="shared" si="70"/>
        <v>4.0450862215983353E-2</v>
      </c>
      <c r="S71" s="144">
        <f t="shared" si="53"/>
        <v>6.2352439230223405E-2</v>
      </c>
      <c r="T71" s="143">
        <f t="shared" si="54"/>
        <v>-0.21078910081600288</v>
      </c>
    </row>
    <row r="72" spans="1:20" ht="20.100000000000001" customHeight="1" x14ac:dyDescent="0.25">
      <c r="A72" s="44"/>
      <c r="B72" s="17" t="s">
        <v>27</v>
      </c>
      <c r="C72" s="52">
        <v>1279049</v>
      </c>
      <c r="D72" s="53">
        <v>1993068</v>
      </c>
      <c r="E72" s="53">
        <v>2513855</v>
      </c>
      <c r="F72" s="395">
        <v>2391923</v>
      </c>
      <c r="G72" s="54">
        <v>2014706</v>
      </c>
      <c r="H72" s="53">
        <v>1487668</v>
      </c>
      <c r="I72" s="236">
        <v>1398863</v>
      </c>
      <c r="J72" s="18"/>
      <c r="K72" s="193">
        <f t="shared" ref="K72:Q72" si="71">C72/C71</f>
        <v>0.11454711427110123</v>
      </c>
      <c r="L72" s="55">
        <f t="shared" si="71"/>
        <v>0.14835104838483376</v>
      </c>
      <c r="M72" s="55">
        <f t="shared" si="71"/>
        <v>0.17646784225083184</v>
      </c>
      <c r="N72" s="55">
        <f t="shared" si="71"/>
        <v>0.16211584526005315</v>
      </c>
      <c r="O72" s="281">
        <f t="shared" si="71"/>
        <v>0.13319204322213382</v>
      </c>
      <c r="P72" s="282">
        <f t="shared" si="71"/>
        <v>0.1411429762520435</v>
      </c>
      <c r="Q72" s="283">
        <f t="shared" si="71"/>
        <v>0.12492800753892461</v>
      </c>
      <c r="R72" s="18"/>
      <c r="S72" s="145">
        <f t="shared" si="53"/>
        <v>-5.9694098414431178E-2</v>
      </c>
      <c r="T72" s="146">
        <f t="shared" si="54"/>
        <v>-1.6214968713118894</v>
      </c>
    </row>
    <row r="73" spans="1:20" ht="20.100000000000001" customHeight="1" thickBot="1" x14ac:dyDescent="0.3">
      <c r="A73" s="44"/>
      <c r="B73" s="17" t="s">
        <v>28</v>
      </c>
      <c r="C73" s="52">
        <v>9887090</v>
      </c>
      <c r="D73" s="53">
        <v>11441741</v>
      </c>
      <c r="E73" s="53">
        <v>11731545</v>
      </c>
      <c r="F73" s="395">
        <v>12362483</v>
      </c>
      <c r="G73" s="54">
        <v>13111618</v>
      </c>
      <c r="H73" s="53">
        <v>9052481</v>
      </c>
      <c r="I73" s="236">
        <v>9798490</v>
      </c>
      <c r="J73" s="18"/>
      <c r="K73" s="193">
        <f t="shared" ref="K73:Q73" si="72">C73/C71</f>
        <v>0.8854528857288988</v>
      </c>
      <c r="L73" s="55">
        <f t="shared" si="72"/>
        <v>0.85164895161516629</v>
      </c>
      <c r="M73" s="55">
        <f t="shared" si="72"/>
        <v>0.8235321577491681</v>
      </c>
      <c r="N73" s="55">
        <f t="shared" si="72"/>
        <v>0.83788415473994682</v>
      </c>
      <c r="O73" s="281">
        <f t="shared" si="72"/>
        <v>0.86680795677786615</v>
      </c>
      <c r="P73" s="282">
        <f t="shared" si="72"/>
        <v>0.85885702374795647</v>
      </c>
      <c r="Q73" s="283">
        <f t="shared" si="72"/>
        <v>0.87507199246107537</v>
      </c>
      <c r="R73" s="18"/>
      <c r="S73" s="145">
        <f t="shared" si="53"/>
        <v>8.2409341704224509E-2</v>
      </c>
      <c r="T73" s="146">
        <f t="shared" si="54"/>
        <v>1.6214968713118894</v>
      </c>
    </row>
    <row r="74" spans="1:20" ht="20.100000000000001" customHeight="1" thickBot="1" x14ac:dyDescent="0.3">
      <c r="A74" s="22" t="s">
        <v>16</v>
      </c>
      <c r="B74" s="23"/>
      <c r="C74" s="30">
        <v>927790</v>
      </c>
      <c r="D74" s="31">
        <v>956013</v>
      </c>
      <c r="E74" s="31">
        <v>984175</v>
      </c>
      <c r="F74" s="66">
        <v>1170390</v>
      </c>
      <c r="G74" s="32">
        <v>1554518</v>
      </c>
      <c r="H74" s="31">
        <v>1031901</v>
      </c>
      <c r="I74" s="235">
        <v>1584525</v>
      </c>
      <c r="K74" s="192">
        <f t="shared" ref="K74:Q74" si="73">C74/C92</f>
        <v>3.4302039456429339E-3</v>
      </c>
      <c r="L74" s="42">
        <f t="shared" si="73"/>
        <v>3.3048356094623915E-3</v>
      </c>
      <c r="M74" s="42">
        <f t="shared" si="73"/>
        <v>3.1807089143861622E-3</v>
      </c>
      <c r="N74" s="42">
        <f t="shared" si="73"/>
        <v>3.5225477729458506E-3</v>
      </c>
      <c r="O74" s="278">
        <f t="shared" si="73"/>
        <v>4.4275420344250293E-3</v>
      </c>
      <c r="P74" s="279">
        <f t="shared" si="73"/>
        <v>4.1665843633469299E-3</v>
      </c>
      <c r="Q74" s="280">
        <f t="shared" si="73"/>
        <v>5.7241566335169587E-3</v>
      </c>
      <c r="S74" s="144">
        <f t="shared" si="53"/>
        <v>0.53553974654545344</v>
      </c>
      <c r="T74" s="143">
        <f t="shared" si="54"/>
        <v>0.1557572270170029</v>
      </c>
    </row>
    <row r="75" spans="1:20" ht="20.100000000000001" customHeight="1" x14ac:dyDescent="0.25">
      <c r="A75" s="44"/>
      <c r="B75" s="17" t="s">
        <v>27</v>
      </c>
      <c r="C75" s="52">
        <v>226785</v>
      </c>
      <c r="D75" s="53">
        <v>192709</v>
      </c>
      <c r="E75" s="53">
        <v>275094</v>
      </c>
      <c r="F75" s="395">
        <v>458364</v>
      </c>
      <c r="G75" s="54">
        <v>566276</v>
      </c>
      <c r="H75" s="53">
        <v>378080</v>
      </c>
      <c r="I75" s="236">
        <v>532972</v>
      </c>
      <c r="J75" s="18"/>
      <c r="K75" s="193">
        <f t="shared" ref="K75:Q75" si="74">C75/C74</f>
        <v>0.24443570204464371</v>
      </c>
      <c r="L75" s="55">
        <f t="shared" si="74"/>
        <v>0.20157571079054365</v>
      </c>
      <c r="M75" s="55">
        <f t="shared" si="74"/>
        <v>0.27951736225772855</v>
      </c>
      <c r="N75" s="55">
        <f t="shared" si="74"/>
        <v>0.3916335580447543</v>
      </c>
      <c r="O75" s="281">
        <f t="shared" si="74"/>
        <v>0.36427754455078681</v>
      </c>
      <c r="P75" s="282">
        <f t="shared" si="74"/>
        <v>0.36639173719184304</v>
      </c>
      <c r="Q75" s="283">
        <f t="shared" si="74"/>
        <v>0.3363607390227355</v>
      </c>
      <c r="R75" s="18"/>
      <c r="S75" s="145">
        <f t="shared" si="53"/>
        <v>0.40968049090139652</v>
      </c>
      <c r="T75" s="146">
        <f t="shared" si="54"/>
        <v>-3.0030998169107539</v>
      </c>
    </row>
    <row r="76" spans="1:20" ht="20.100000000000001" customHeight="1" thickBot="1" x14ac:dyDescent="0.3">
      <c r="A76" s="44"/>
      <c r="B76" s="17" t="s">
        <v>28</v>
      </c>
      <c r="C76" s="52">
        <v>701005</v>
      </c>
      <c r="D76" s="53">
        <v>763304</v>
      </c>
      <c r="E76" s="53">
        <v>709081</v>
      </c>
      <c r="F76" s="395">
        <v>712026</v>
      </c>
      <c r="G76" s="54">
        <v>988242</v>
      </c>
      <c r="H76" s="53">
        <v>653821</v>
      </c>
      <c r="I76" s="236">
        <v>1051553</v>
      </c>
      <c r="J76" s="18"/>
      <c r="K76" s="193">
        <f t="shared" ref="K76:Q76" si="75">C76/C74</f>
        <v>0.75556429795535629</v>
      </c>
      <c r="L76" s="55">
        <f t="shared" si="75"/>
        <v>0.79842428920945641</v>
      </c>
      <c r="M76" s="55">
        <f t="shared" si="75"/>
        <v>0.72048263774227139</v>
      </c>
      <c r="N76" s="55">
        <f t="shared" si="75"/>
        <v>0.6083664419552457</v>
      </c>
      <c r="O76" s="281">
        <f t="shared" si="75"/>
        <v>0.63572245544921324</v>
      </c>
      <c r="P76" s="282">
        <f t="shared" si="75"/>
        <v>0.63360826280815696</v>
      </c>
      <c r="Q76" s="283">
        <f t="shared" si="75"/>
        <v>0.66363926097726444</v>
      </c>
      <c r="R76" s="18"/>
      <c r="S76" s="145">
        <f t="shared" si="53"/>
        <v>0.60831940240524551</v>
      </c>
      <c r="T76" s="146">
        <f t="shared" si="54"/>
        <v>3.0030998169107481</v>
      </c>
    </row>
    <row r="77" spans="1:20" ht="20.100000000000001" customHeight="1" thickBot="1" x14ac:dyDescent="0.3">
      <c r="A77" s="22" t="s">
        <v>10</v>
      </c>
      <c r="B77" s="23"/>
      <c r="C77" s="30">
        <v>8870855</v>
      </c>
      <c r="D77" s="31">
        <v>11864125</v>
      </c>
      <c r="E77" s="31">
        <v>14902935</v>
      </c>
      <c r="F77" s="66">
        <v>14979721</v>
      </c>
      <c r="G77" s="32">
        <v>14693597</v>
      </c>
      <c r="H77" s="31">
        <v>10389003</v>
      </c>
      <c r="I77" s="235">
        <v>11228888</v>
      </c>
      <c r="K77" s="192">
        <f t="shared" ref="K77:Q77" si="76">C77/C92</f>
        <v>3.2797122001990052E-2</v>
      </c>
      <c r="L77" s="42">
        <f t="shared" si="76"/>
        <v>4.1013022600229279E-2</v>
      </c>
      <c r="M77" s="42">
        <f t="shared" si="76"/>
        <v>4.8164095008527488E-2</v>
      </c>
      <c r="N77" s="42">
        <f t="shared" si="76"/>
        <v>4.5084786137868739E-2</v>
      </c>
      <c r="O77" s="278">
        <f t="shared" si="76"/>
        <v>4.1849961437822859E-2</v>
      </c>
      <c r="P77" s="279">
        <f t="shared" si="76"/>
        <v>4.1948459639601421E-2</v>
      </c>
      <c r="Q77" s="280">
        <f t="shared" si="76"/>
        <v>4.0564783599008523E-2</v>
      </c>
      <c r="S77" s="144">
        <f t="shared" si="53"/>
        <v>8.0843657471270342E-2</v>
      </c>
      <c r="T77" s="143">
        <f t="shared" si="54"/>
        <v>-0.13836760405928974</v>
      </c>
    </row>
    <row r="78" spans="1:20" ht="20.100000000000001" customHeight="1" x14ac:dyDescent="0.25">
      <c r="A78" s="44"/>
      <c r="B78" s="17" t="s">
        <v>27</v>
      </c>
      <c r="C78" s="52">
        <v>8536531</v>
      </c>
      <c r="D78" s="53">
        <v>11463686</v>
      </c>
      <c r="E78" s="53">
        <v>14493565</v>
      </c>
      <c r="F78" s="395">
        <v>14412348</v>
      </c>
      <c r="G78" s="54">
        <v>14075342</v>
      </c>
      <c r="H78" s="53">
        <v>9913065</v>
      </c>
      <c r="I78" s="236">
        <v>10745606</v>
      </c>
      <c r="J78" s="18"/>
      <c r="K78" s="193">
        <f t="shared" ref="K78:Q78" si="77">C78/C77</f>
        <v>0.96231208829363124</v>
      </c>
      <c r="L78" s="55">
        <f t="shared" si="77"/>
        <v>0.96624791124503495</v>
      </c>
      <c r="M78" s="55">
        <f t="shared" si="77"/>
        <v>0.97253091421253601</v>
      </c>
      <c r="N78" s="55">
        <f t="shared" si="77"/>
        <v>0.9621239274082608</v>
      </c>
      <c r="O78" s="281">
        <f t="shared" si="77"/>
        <v>0.95792350913122226</v>
      </c>
      <c r="P78" s="282">
        <f t="shared" si="77"/>
        <v>0.95418828929012722</v>
      </c>
      <c r="Q78" s="283">
        <f t="shared" si="77"/>
        <v>0.95696083174041813</v>
      </c>
      <c r="R78" s="18"/>
      <c r="S78" s="145">
        <f t="shared" si="53"/>
        <v>8.3984216788652144E-2</v>
      </c>
      <c r="T78" s="146">
        <f t="shared" si="54"/>
        <v>0.27725424502909046</v>
      </c>
    </row>
    <row r="79" spans="1:20" ht="20.100000000000001" customHeight="1" thickBot="1" x14ac:dyDescent="0.3">
      <c r="A79" s="44"/>
      <c r="B79" s="17" t="s">
        <v>28</v>
      </c>
      <c r="C79" s="52">
        <v>334324</v>
      </c>
      <c r="D79" s="53">
        <v>400439</v>
      </c>
      <c r="E79" s="53">
        <v>409370</v>
      </c>
      <c r="F79" s="395">
        <v>567373</v>
      </c>
      <c r="G79" s="54">
        <v>618255</v>
      </c>
      <c r="H79" s="53">
        <v>475938</v>
      </c>
      <c r="I79" s="236">
        <v>483282</v>
      </c>
      <c r="J79" s="18"/>
      <c r="K79" s="193">
        <f t="shared" ref="K79:Q79" si="78">C79/C77</f>
        <v>3.768791170636878E-2</v>
      </c>
      <c r="L79" s="55">
        <f t="shared" si="78"/>
        <v>3.3752088754965076E-2</v>
      </c>
      <c r="M79" s="55">
        <f t="shared" si="78"/>
        <v>2.7469085787464011E-2</v>
      </c>
      <c r="N79" s="55">
        <f t="shared" si="78"/>
        <v>3.7876072591739189E-2</v>
      </c>
      <c r="O79" s="281">
        <f t="shared" si="78"/>
        <v>4.2076490868777738E-2</v>
      </c>
      <c r="P79" s="282">
        <f t="shared" si="78"/>
        <v>4.5811710709872736E-2</v>
      </c>
      <c r="Q79" s="283">
        <f t="shared" si="78"/>
        <v>4.3039168259581893E-2</v>
      </c>
      <c r="R79" s="18"/>
      <c r="S79" s="145">
        <f t="shared" si="53"/>
        <v>1.5430581294202186E-2</v>
      </c>
      <c r="T79" s="146">
        <f t="shared" si="54"/>
        <v>-0.27725424502908425</v>
      </c>
    </row>
    <row r="80" spans="1:20" ht="20.100000000000001" customHeight="1" thickBot="1" x14ac:dyDescent="0.3">
      <c r="A80" s="22" t="s">
        <v>13</v>
      </c>
      <c r="B80" s="23"/>
      <c r="C80" s="30">
        <v>8796971</v>
      </c>
      <c r="D80" s="31">
        <v>9487411</v>
      </c>
      <c r="E80" s="31">
        <v>10258864</v>
      </c>
      <c r="F80" s="66">
        <v>15574437</v>
      </c>
      <c r="G80" s="32">
        <v>16723668</v>
      </c>
      <c r="H80" s="31">
        <v>11944299</v>
      </c>
      <c r="I80" s="235">
        <v>12575892</v>
      </c>
      <c r="K80" s="192">
        <f t="shared" ref="K80:Q80" si="79">C80/C92</f>
        <v>3.2523959768812408E-2</v>
      </c>
      <c r="L80" s="42">
        <f t="shared" si="79"/>
        <v>3.2796974219393663E-2</v>
      </c>
      <c r="M80" s="42">
        <f t="shared" si="79"/>
        <v>3.3155140271064885E-2</v>
      </c>
      <c r="N80" s="42">
        <f t="shared" si="79"/>
        <v>4.6874715581332251E-2</v>
      </c>
      <c r="O80" s="278">
        <f t="shared" si="79"/>
        <v>4.7631962473106623E-2</v>
      </c>
      <c r="P80" s="279">
        <f t="shared" si="79"/>
        <v>4.8228395402795783E-2</v>
      </c>
      <c r="Q80" s="280">
        <f t="shared" si="79"/>
        <v>4.5430886615353411E-2</v>
      </c>
      <c r="S80" s="144">
        <f t="shared" si="53"/>
        <v>5.287819737265452E-2</v>
      </c>
      <c r="T80" s="143">
        <f t="shared" si="54"/>
        <v>-0.27975087874423721</v>
      </c>
    </row>
    <row r="81" spans="1:20" ht="20.100000000000001" customHeight="1" x14ac:dyDescent="0.25">
      <c r="A81" s="44"/>
      <c r="B81" s="17" t="s">
        <v>27</v>
      </c>
      <c r="C81" s="52">
        <v>7251999</v>
      </c>
      <c r="D81" s="53">
        <v>7923556</v>
      </c>
      <c r="E81" s="53">
        <v>8563221</v>
      </c>
      <c r="F81" s="395">
        <v>13469906</v>
      </c>
      <c r="G81" s="54">
        <v>14532723</v>
      </c>
      <c r="H81" s="53">
        <v>10523903</v>
      </c>
      <c r="I81" s="236">
        <v>11016564</v>
      </c>
      <c r="J81" s="18"/>
      <c r="K81" s="193">
        <f t="shared" ref="K81:Q81" si="80">C81/C80</f>
        <v>0.82437454892144124</v>
      </c>
      <c r="L81" s="55">
        <f t="shared" si="80"/>
        <v>0.8351652521430768</v>
      </c>
      <c r="M81" s="55">
        <f t="shared" si="80"/>
        <v>0.83471435043880104</v>
      </c>
      <c r="N81" s="55">
        <f t="shared" si="80"/>
        <v>0.86487273986212154</v>
      </c>
      <c r="O81" s="281">
        <f t="shared" si="80"/>
        <v>0.8689913600293907</v>
      </c>
      <c r="P81" s="282">
        <f t="shared" si="80"/>
        <v>0.88108167754340372</v>
      </c>
      <c r="Q81" s="283">
        <f t="shared" si="80"/>
        <v>0.8760065687587012</v>
      </c>
      <c r="R81" s="18"/>
      <c r="S81" s="145">
        <f t="shared" si="53"/>
        <v>4.6813525362215898E-2</v>
      </c>
      <c r="T81" s="146">
        <f t="shared" si="54"/>
        <v>-0.507510878470252</v>
      </c>
    </row>
    <row r="82" spans="1:20" ht="20.100000000000001" customHeight="1" thickBot="1" x14ac:dyDescent="0.3">
      <c r="A82" s="44"/>
      <c r="B82" s="17" t="s">
        <v>28</v>
      </c>
      <c r="C82" s="52">
        <v>1544972</v>
      </c>
      <c r="D82" s="53">
        <v>1563855</v>
      </c>
      <c r="E82" s="53">
        <v>1695643</v>
      </c>
      <c r="F82" s="395">
        <v>2104531</v>
      </c>
      <c r="G82" s="54">
        <v>2190945</v>
      </c>
      <c r="H82" s="53">
        <v>1420396</v>
      </c>
      <c r="I82" s="236">
        <v>1559328</v>
      </c>
      <c r="J82" s="18"/>
      <c r="K82" s="193">
        <f t="shared" ref="K82:Q82" si="81">C82/C80</f>
        <v>0.17562545107855876</v>
      </c>
      <c r="L82" s="55">
        <f t="shared" si="81"/>
        <v>0.16483474785692323</v>
      </c>
      <c r="M82" s="55">
        <f t="shared" si="81"/>
        <v>0.16528564956119898</v>
      </c>
      <c r="N82" s="55">
        <f t="shared" si="81"/>
        <v>0.13512726013787849</v>
      </c>
      <c r="O82" s="281">
        <f t="shared" si="81"/>
        <v>0.13100863997060933</v>
      </c>
      <c r="P82" s="282">
        <f t="shared" si="81"/>
        <v>0.11891832245659624</v>
      </c>
      <c r="Q82" s="283">
        <f t="shared" si="81"/>
        <v>0.12399343124129883</v>
      </c>
      <c r="R82" s="18"/>
      <c r="S82" s="145">
        <f t="shared" si="53"/>
        <v>9.78121594259629E-2</v>
      </c>
      <c r="T82" s="146">
        <f t="shared" si="54"/>
        <v>0.50751087847025889</v>
      </c>
    </row>
    <row r="83" spans="1:20" ht="20.100000000000001" customHeight="1" thickBot="1" x14ac:dyDescent="0.3">
      <c r="A83" s="22" t="s">
        <v>12</v>
      </c>
      <c r="B83" s="23"/>
      <c r="C83" s="30">
        <v>33521945</v>
      </c>
      <c r="D83" s="31">
        <v>37719984</v>
      </c>
      <c r="E83" s="31">
        <v>47541365</v>
      </c>
      <c r="F83" s="66">
        <v>52891733</v>
      </c>
      <c r="G83" s="32">
        <v>58235622</v>
      </c>
      <c r="H83" s="31">
        <v>42313144</v>
      </c>
      <c r="I83" s="235">
        <v>48233315</v>
      </c>
      <c r="K83" s="192">
        <f t="shared" ref="K83:Q83" si="82">C83/C92</f>
        <v>0.12393656754720941</v>
      </c>
      <c r="L83" s="42">
        <f t="shared" si="82"/>
        <v>0.13039398660013166</v>
      </c>
      <c r="M83" s="42">
        <f t="shared" si="82"/>
        <v>0.15364670252504511</v>
      </c>
      <c r="N83" s="42">
        <f t="shared" si="82"/>
        <v>0.15918937814437628</v>
      </c>
      <c r="O83" s="278">
        <f t="shared" si="82"/>
        <v>0.16586534495315397</v>
      </c>
      <c r="P83" s="279">
        <f t="shared" si="82"/>
        <v>0.17085096744207726</v>
      </c>
      <c r="Q83" s="280">
        <f t="shared" si="82"/>
        <v>0.17424467901343496</v>
      </c>
      <c r="S83" s="144">
        <f t="shared" si="53"/>
        <v>0.13991328557386329</v>
      </c>
      <c r="T83" s="143">
        <f t="shared" si="54"/>
        <v>0.33937115713577048</v>
      </c>
    </row>
    <row r="84" spans="1:20" ht="20.100000000000001" customHeight="1" x14ac:dyDescent="0.25">
      <c r="A84" s="44"/>
      <c r="B84" s="17" t="s">
        <v>27</v>
      </c>
      <c r="C84" s="52">
        <v>28123506</v>
      </c>
      <c r="D84" s="53">
        <v>31984560</v>
      </c>
      <c r="E84" s="53">
        <v>40984165</v>
      </c>
      <c r="F84" s="395">
        <v>45268500</v>
      </c>
      <c r="G84" s="54">
        <v>50042188</v>
      </c>
      <c r="H84" s="53">
        <v>36483833</v>
      </c>
      <c r="I84" s="236">
        <v>41794276</v>
      </c>
      <c r="J84" s="18"/>
      <c r="K84" s="193">
        <f t="shared" ref="K84:Q84" si="83">C84/C83</f>
        <v>0.83895806165185227</v>
      </c>
      <c r="L84" s="55">
        <f t="shared" si="83"/>
        <v>0.84794733741138384</v>
      </c>
      <c r="M84" s="55">
        <f t="shared" si="83"/>
        <v>0.86207379615625257</v>
      </c>
      <c r="N84" s="55">
        <f t="shared" si="83"/>
        <v>0.85587099216431417</v>
      </c>
      <c r="O84" s="281">
        <f t="shared" si="83"/>
        <v>0.85930546083975889</v>
      </c>
      <c r="P84" s="282">
        <f t="shared" si="83"/>
        <v>0.86223403772596052</v>
      </c>
      <c r="Q84" s="283">
        <f t="shared" si="83"/>
        <v>0.86650225057100061</v>
      </c>
      <c r="R84" s="18"/>
      <c r="S84" s="145">
        <f t="shared" si="53"/>
        <v>0.14555606040626268</v>
      </c>
      <c r="T84" s="146">
        <f t="shared" si="54"/>
        <v>0.42682128450400869</v>
      </c>
    </row>
    <row r="85" spans="1:20" ht="20.100000000000001" customHeight="1" thickBot="1" x14ac:dyDescent="0.3">
      <c r="A85" s="44"/>
      <c r="B85" s="17" t="s">
        <v>28</v>
      </c>
      <c r="C85" s="52">
        <v>5398439</v>
      </c>
      <c r="D85" s="53">
        <v>5735424</v>
      </c>
      <c r="E85" s="53">
        <v>6557200</v>
      </c>
      <c r="F85" s="395">
        <v>7623233</v>
      </c>
      <c r="G85" s="54">
        <v>8193434</v>
      </c>
      <c r="H85" s="53">
        <v>5829311</v>
      </c>
      <c r="I85" s="236">
        <v>6439039</v>
      </c>
      <c r="J85" s="18"/>
      <c r="K85" s="193">
        <f t="shared" ref="K85:Q85" si="84">C85/C83</f>
        <v>0.16104193834814776</v>
      </c>
      <c r="L85" s="55">
        <f t="shared" si="84"/>
        <v>0.15205266258861616</v>
      </c>
      <c r="M85" s="55">
        <f t="shared" si="84"/>
        <v>0.13792620384374743</v>
      </c>
      <c r="N85" s="55">
        <f t="shared" si="84"/>
        <v>0.14412900783568577</v>
      </c>
      <c r="O85" s="281">
        <f t="shared" si="84"/>
        <v>0.14069453916024113</v>
      </c>
      <c r="P85" s="282">
        <f t="shared" si="84"/>
        <v>0.13776596227403948</v>
      </c>
      <c r="Q85" s="283">
        <f t="shared" si="84"/>
        <v>0.13349774942899945</v>
      </c>
      <c r="R85" s="18"/>
      <c r="S85" s="145">
        <f t="shared" si="53"/>
        <v>0.10459692406186598</v>
      </c>
      <c r="T85" s="146">
        <f t="shared" si="54"/>
        <v>-0.42682128450400314</v>
      </c>
    </row>
    <row r="86" spans="1:20" ht="20.100000000000001" customHeight="1" thickBot="1" x14ac:dyDescent="0.3">
      <c r="A86" s="22" t="s">
        <v>7</v>
      </c>
      <c r="B86" s="23"/>
      <c r="C86" s="30">
        <v>122245353</v>
      </c>
      <c r="D86" s="31">
        <v>123110540</v>
      </c>
      <c r="E86" s="31">
        <v>122250676</v>
      </c>
      <c r="F86" s="66">
        <v>129038328</v>
      </c>
      <c r="G86" s="32">
        <v>130664124</v>
      </c>
      <c r="H86" s="31">
        <v>89441169</v>
      </c>
      <c r="I86" s="235">
        <v>100280883</v>
      </c>
      <c r="K86" s="192">
        <f t="shared" ref="K86:N88" si="85">C86/C92</f>
        <v>0.45196272022452633</v>
      </c>
      <c r="L86" s="42">
        <f t="shared" si="85"/>
        <v>0.42558008781485618</v>
      </c>
      <c r="M86" s="42">
        <f t="shared" si="85"/>
        <v>0.39509621250583937</v>
      </c>
      <c r="N86" s="42">
        <f t="shared" si="85"/>
        <v>0.38836941098356637</v>
      </c>
      <c r="O86" s="278">
        <f t="shared" ref="O86:O88" si="86">G86/G92</f>
        <v>0.37215452082338341</v>
      </c>
      <c r="P86" s="279">
        <f t="shared" ref="P86:Q88" si="87">H86/H92</f>
        <v>0.36114334242807222</v>
      </c>
      <c r="Q86" s="280">
        <f t="shared" si="87"/>
        <v>0.3622684915917313</v>
      </c>
      <c r="S86" s="144">
        <f t="shared" si="53"/>
        <v>0.12119378716975401</v>
      </c>
      <c r="T86" s="177">
        <f t="shared" si="54"/>
        <v>0.11251491636590782</v>
      </c>
    </row>
    <row r="87" spans="1:20" ht="20.100000000000001" customHeight="1" x14ac:dyDescent="0.25">
      <c r="A87" s="44"/>
      <c r="B87" s="17" t="s">
        <v>27</v>
      </c>
      <c r="C87" s="52">
        <v>81787250</v>
      </c>
      <c r="D87" s="53">
        <v>84586580</v>
      </c>
      <c r="E87" s="53">
        <v>87650904</v>
      </c>
      <c r="F87" s="395">
        <v>93170078</v>
      </c>
      <c r="G87" s="54">
        <v>96231748</v>
      </c>
      <c r="H87" s="53">
        <v>66359048</v>
      </c>
      <c r="I87" s="236">
        <v>74733236</v>
      </c>
      <c r="J87" s="18"/>
      <c r="K87" s="193">
        <f t="shared" si="85"/>
        <v>0.61552862892893978</v>
      </c>
      <c r="L87" s="55">
        <f t="shared" si="85"/>
        <v>0.58927710971877068</v>
      </c>
      <c r="M87" s="55">
        <f t="shared" si="85"/>
        <v>0.54616488840162492</v>
      </c>
      <c r="N87" s="55">
        <f t="shared" si="85"/>
        <v>0.53388561787842481</v>
      </c>
      <c r="O87" s="281">
        <f t="shared" si="86"/>
        <v>0.52847112702693932</v>
      </c>
      <c r="P87" s="282">
        <f t="shared" si="87"/>
        <v>0.51625025629088861</v>
      </c>
      <c r="Q87" s="283">
        <f t="shared" si="87"/>
        <v>0.51853280401565283</v>
      </c>
      <c r="R87" s="18"/>
      <c r="S87" s="145">
        <f t="shared" si="53"/>
        <v>0.12619511961654423</v>
      </c>
      <c r="T87" s="146">
        <f t="shared" si="54"/>
        <v>0.22825477247642167</v>
      </c>
    </row>
    <row r="88" spans="1:20" ht="20.100000000000001" customHeight="1" thickBot="1" x14ac:dyDescent="0.3">
      <c r="A88" s="44"/>
      <c r="B88" s="17" t="s">
        <v>28</v>
      </c>
      <c r="C88" s="52">
        <v>40458103</v>
      </c>
      <c r="D88" s="53">
        <v>38523960</v>
      </c>
      <c r="E88" s="53">
        <v>34599772</v>
      </c>
      <c r="F88" s="395">
        <v>35868250</v>
      </c>
      <c r="G88" s="54">
        <v>34432376</v>
      </c>
      <c r="H88" s="53">
        <v>23082121</v>
      </c>
      <c r="I88" s="236">
        <v>25547647</v>
      </c>
      <c r="J88" s="18"/>
      <c r="K88" s="193">
        <f t="shared" si="85"/>
        <v>0.29401955443803829</v>
      </c>
      <c r="L88" s="55">
        <f t="shared" si="85"/>
        <v>0.26434424095034142</v>
      </c>
      <c r="M88" s="55">
        <f t="shared" si="85"/>
        <v>0.23231350546207902</v>
      </c>
      <c r="N88" s="55">
        <f t="shared" si="85"/>
        <v>0.22738339312766567</v>
      </c>
      <c r="O88" s="281">
        <f t="shared" si="86"/>
        <v>0.20373320573639273</v>
      </c>
      <c r="P88" s="282">
        <f t="shared" si="87"/>
        <v>0.19377091802214305</v>
      </c>
      <c r="Q88" s="283">
        <f t="shared" si="87"/>
        <v>0.1925373691234811</v>
      </c>
      <c r="R88" s="18"/>
      <c r="S88" s="145">
        <f t="shared" si="53"/>
        <v>0.10681540054313032</v>
      </c>
      <c r="T88" s="146">
        <f t="shared" si="54"/>
        <v>-0.12335488986619514</v>
      </c>
    </row>
    <row r="89" spans="1:20" ht="20.100000000000001" customHeight="1" thickBot="1" x14ac:dyDescent="0.3">
      <c r="A89" s="22" t="s">
        <v>8</v>
      </c>
      <c r="B89" s="23"/>
      <c r="C89" s="30">
        <v>529829</v>
      </c>
      <c r="D89" s="31">
        <v>649171</v>
      </c>
      <c r="E89" s="31">
        <v>631931</v>
      </c>
      <c r="F89" s="66">
        <v>719438</v>
      </c>
      <c r="G89" s="32">
        <v>651111</v>
      </c>
      <c r="H89" s="31">
        <v>488418</v>
      </c>
      <c r="I89" s="235">
        <v>598552</v>
      </c>
      <c r="K89" s="192">
        <f t="shared" ref="K89:Q89" si="88">C89/C92</f>
        <v>1.9588716480195413E-3</v>
      </c>
      <c r="L89" s="42">
        <f t="shared" si="88"/>
        <v>2.244115338839859E-3</v>
      </c>
      <c r="M89" s="42">
        <f t="shared" si="88"/>
        <v>2.0423080905092711E-3</v>
      </c>
      <c r="N89" s="42">
        <f t="shared" si="88"/>
        <v>2.1653079099040635E-3</v>
      </c>
      <c r="O89" s="278">
        <f t="shared" si="88"/>
        <v>1.8544792157932654E-3</v>
      </c>
      <c r="P89" s="279">
        <f t="shared" si="88"/>
        <v>1.9721221333996002E-3</v>
      </c>
      <c r="Q89" s="280">
        <f t="shared" si="88"/>
        <v>2.1622917917387499E-3</v>
      </c>
      <c r="S89" s="144">
        <f t="shared" si="53"/>
        <v>0.22549128001015523</v>
      </c>
      <c r="T89" s="177">
        <f t="shared" si="54"/>
        <v>1.9016965833914969E-2</v>
      </c>
    </row>
    <row r="90" spans="1:20" ht="20.100000000000001" customHeight="1" x14ac:dyDescent="0.25">
      <c r="A90" s="44"/>
      <c r="B90" s="17" t="s">
        <v>27</v>
      </c>
      <c r="C90" s="52">
        <v>447205</v>
      </c>
      <c r="D90" s="53">
        <v>575637</v>
      </c>
      <c r="E90" s="53">
        <v>532164</v>
      </c>
      <c r="F90" s="395">
        <v>652000</v>
      </c>
      <c r="G90" s="54">
        <v>599626</v>
      </c>
      <c r="H90" s="53">
        <v>448617</v>
      </c>
      <c r="I90" s="236">
        <v>556476</v>
      </c>
      <c r="J90" s="18"/>
      <c r="K90" s="193">
        <f t="shared" ref="K90:Q90" si="89">C90/C89</f>
        <v>0.84405534615885502</v>
      </c>
      <c r="L90" s="55">
        <f t="shared" si="89"/>
        <v>0.88672630169862798</v>
      </c>
      <c r="M90" s="55">
        <f t="shared" si="89"/>
        <v>0.84212358627761574</v>
      </c>
      <c r="N90" s="55">
        <f t="shared" si="89"/>
        <v>0.90626294413139141</v>
      </c>
      <c r="O90" s="281">
        <f t="shared" si="89"/>
        <v>0.92092746090912303</v>
      </c>
      <c r="P90" s="282">
        <f t="shared" si="89"/>
        <v>0.91851037431052907</v>
      </c>
      <c r="Q90" s="283">
        <f t="shared" si="89"/>
        <v>0.9297036848928748</v>
      </c>
      <c r="R90" s="18"/>
      <c r="S90" s="145">
        <f t="shared" si="53"/>
        <v>0.24042557459926842</v>
      </c>
      <c r="T90" s="146">
        <f t="shared" si="54"/>
        <v>1.1193310582345739</v>
      </c>
    </row>
    <row r="91" spans="1:20" ht="20.100000000000001" customHeight="1" thickBot="1" x14ac:dyDescent="0.3">
      <c r="A91" s="44"/>
      <c r="B91" s="17" t="s">
        <v>28</v>
      </c>
      <c r="C91" s="52">
        <v>82624</v>
      </c>
      <c r="D91" s="53">
        <v>73534</v>
      </c>
      <c r="E91" s="53">
        <v>99767</v>
      </c>
      <c r="F91" s="395">
        <v>67438</v>
      </c>
      <c r="G91" s="54">
        <v>51485</v>
      </c>
      <c r="H91" s="53">
        <v>39801</v>
      </c>
      <c r="I91" s="236">
        <v>42076</v>
      </c>
      <c r="J91" s="18"/>
      <c r="K91" s="193">
        <f t="shared" ref="K91:Q91" si="90">C91/C89</f>
        <v>0.15594465384114498</v>
      </c>
      <c r="L91" s="63">
        <f t="shared" si="90"/>
        <v>0.11327369830137206</v>
      </c>
      <c r="M91" s="63">
        <f t="shared" si="90"/>
        <v>0.15787641372238426</v>
      </c>
      <c r="N91" s="63">
        <f t="shared" si="90"/>
        <v>9.3737055868608546E-2</v>
      </c>
      <c r="O91" s="281">
        <f t="shared" si="90"/>
        <v>7.9072539090876984E-2</v>
      </c>
      <c r="P91" s="282">
        <f t="shared" si="90"/>
        <v>8.1489625689470907E-2</v>
      </c>
      <c r="Q91" s="283">
        <f t="shared" si="90"/>
        <v>7.0296315107125196E-2</v>
      </c>
      <c r="R91" s="18"/>
      <c r="S91" s="145">
        <f t="shared" si="53"/>
        <v>5.7159367855079017E-2</v>
      </c>
      <c r="T91" s="146">
        <f t="shared" si="54"/>
        <v>-1.1193310582345712</v>
      </c>
    </row>
    <row r="92" spans="1:20" ht="20.100000000000001" customHeight="1" thickBot="1" x14ac:dyDescent="0.3">
      <c r="A92" s="113" t="s">
        <v>31</v>
      </c>
      <c r="B92" s="140"/>
      <c r="C92" s="122">
        <f t="shared" ref="C92:G93" si="91">C54+C57+C60+C63+C65+C68+C71+C74+C77+C80+C83+C86+C89</f>
        <v>270476629</v>
      </c>
      <c r="D92" s="123">
        <f t="shared" si="91"/>
        <v>289277021</v>
      </c>
      <c r="E92" s="123">
        <f t="shared" si="91"/>
        <v>309420015</v>
      </c>
      <c r="F92" s="123">
        <f t="shared" ref="F92" si="92">F54+F57+F60+F63+F65+F68+F71+F74+F77+F80+F83+F86+F89</f>
        <v>332256672</v>
      </c>
      <c r="G92" s="250">
        <f t="shared" si="91"/>
        <v>351101805</v>
      </c>
      <c r="H92" s="277">
        <f t="shared" ref="H92:I92" si="93">H54+H57+H60+H63+H65+H68+H71+H74+H77+H80+H83+H86+H89</f>
        <v>247661132</v>
      </c>
      <c r="I92" s="275">
        <f t="shared" si="93"/>
        <v>276813704</v>
      </c>
      <c r="K92" s="128">
        <f>K54+K57+K60+K63+K65+K68+K71+K74+K77+K80+K83+K86+K89</f>
        <v>1</v>
      </c>
      <c r="L92" s="124">
        <f t="shared" ref="L92:O92" si="94">L54+L57+L60+L63+L65+L68+L71+L74+L77+L80+L83+L86+L89</f>
        <v>0.99999999999999989</v>
      </c>
      <c r="M92" s="124">
        <f t="shared" si="94"/>
        <v>1</v>
      </c>
      <c r="N92" s="124">
        <f t="shared" ref="N92" si="95">N54+N57+N60+N63+N65+N68+N71+N74+N77+N80+N83+N86+N89</f>
        <v>1.0000000000000002</v>
      </c>
      <c r="O92" s="287">
        <f t="shared" si="94"/>
        <v>1</v>
      </c>
      <c r="P92" s="288">
        <f t="shared" ref="P92:Q92" si="96">P54+P57+P60+P63+P65+P68+P71+P74+P77+P80+P83+P86+P89</f>
        <v>1</v>
      </c>
      <c r="Q92" s="289">
        <f t="shared" si="96"/>
        <v>1</v>
      </c>
      <c r="S92" s="132">
        <f t="shared" si="53"/>
        <v>0.11771153496948403</v>
      </c>
      <c r="T92" s="181">
        <f t="shared" si="54"/>
        <v>0</v>
      </c>
    </row>
    <row r="93" spans="1:20" ht="20.100000000000001" customHeight="1" x14ac:dyDescent="0.25">
      <c r="A93" s="44"/>
      <c r="B93" s="17" t="s">
        <v>27</v>
      </c>
      <c r="C93" s="180">
        <f>C55+C58+C61+C64+C66+C69+C72+C75+C78+C81+C84+C87+C90</f>
        <v>132873186</v>
      </c>
      <c r="D93" s="72">
        <f t="shared" si="91"/>
        <v>143542959</v>
      </c>
      <c r="E93" s="72">
        <f t="shared" si="91"/>
        <v>160484326</v>
      </c>
      <c r="F93" s="72">
        <f t="shared" ref="F93" si="97">F55+F58+F61+F64+F66+F69+F72+F75+F78+F81+F84+F87+F90</f>
        <v>174513182</v>
      </c>
      <c r="G93" s="73">
        <f t="shared" si="91"/>
        <v>182094618</v>
      </c>
      <c r="H93" s="72">
        <f t="shared" ref="H93:I93" si="98">H55+H58+H61+H64+H66+H69+H72+H75+H78+H81+H84+H87+H90</f>
        <v>128540465</v>
      </c>
      <c r="I93" s="276">
        <f t="shared" si="98"/>
        <v>144124413</v>
      </c>
      <c r="J93" s="18"/>
      <c r="K93" s="175">
        <f>C93/C92</f>
        <v>0.49125570106095934</v>
      </c>
      <c r="L93" s="55">
        <f>D93/D92</f>
        <v>0.49621279458626616</v>
      </c>
      <c r="M93" s="55">
        <f>E93/E92</f>
        <v>0.51866174849742674</v>
      </c>
      <c r="N93" s="55">
        <f>F93/F92</f>
        <v>0.52523605003784546</v>
      </c>
      <c r="O93" s="290">
        <f t="shared" ref="O93" si="99">G93/G92</f>
        <v>0.5186376583851513</v>
      </c>
      <c r="P93" s="291">
        <f t="shared" ref="P93" si="100">H93/H92</f>
        <v>0.51901751381803418</v>
      </c>
      <c r="Q93" s="292">
        <f t="shared" ref="Q93" si="101">I93/I92</f>
        <v>0.52065490587127872</v>
      </c>
      <c r="R93" s="18"/>
      <c r="S93" s="145">
        <f t="shared" si="53"/>
        <v>0.12123768184594633</v>
      </c>
      <c r="T93" s="146">
        <f t="shared" si="54"/>
        <v>0.16373920532445352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137603443</v>
      </c>
      <c r="D94" s="61">
        <f t="shared" ref="D94:G94" si="102">D56+D59+D62+D67+D70+D73+D76+D79+D82+D85+D88+D91</f>
        <v>145734062</v>
      </c>
      <c r="E94" s="61">
        <f t="shared" si="102"/>
        <v>148935689</v>
      </c>
      <c r="F94" s="61">
        <f t="shared" ref="F94" si="103">F56+F59+F62+F67+F70+F73+F76+F79+F82+F85+F88+F91</f>
        <v>157743490</v>
      </c>
      <c r="G94" s="62">
        <f t="shared" si="102"/>
        <v>169007187</v>
      </c>
      <c r="H94" s="61">
        <f t="shared" ref="H94:I94" si="104">H56+H59+H62+H67+H70+H73+H76+H79+H82+H85+H88+H91</f>
        <v>119120667</v>
      </c>
      <c r="I94" s="237">
        <f t="shared" si="104"/>
        <v>132689291</v>
      </c>
      <c r="J94" s="18"/>
      <c r="K94" s="176">
        <f>C94/C92</f>
        <v>0.50874429893904072</v>
      </c>
      <c r="L94" s="63">
        <f>D94/D92</f>
        <v>0.5037872054137339</v>
      </c>
      <c r="M94" s="63">
        <f>E94/E92</f>
        <v>0.48133825150257331</v>
      </c>
      <c r="N94" s="63">
        <f>F94/F92</f>
        <v>0.47476394996215454</v>
      </c>
      <c r="O94" s="293">
        <f t="shared" ref="O94" si="105">G94/G92</f>
        <v>0.4813623416148487</v>
      </c>
      <c r="P94" s="295">
        <f t="shared" ref="P94" si="106">H94/H92</f>
        <v>0.48098248618196576</v>
      </c>
      <c r="Q94" s="294">
        <f t="shared" ref="Q94" si="107">I94/I92</f>
        <v>0.47934509412872134</v>
      </c>
      <c r="R94" s="18"/>
      <c r="S94" s="147">
        <f t="shared" si="53"/>
        <v>0.11390654822307199</v>
      </c>
      <c r="T94" s="148">
        <f t="shared" si="54"/>
        <v>-0.16373920532444242</v>
      </c>
    </row>
    <row r="97" spans="1:11" x14ac:dyDescent="0.25">
      <c r="A97" s="1" t="s">
        <v>38</v>
      </c>
      <c r="K97" s="1" t="str">
        <f>S3</f>
        <v>VARIAÇÃO (JAN.-SET)</v>
      </c>
    </row>
    <row r="98" spans="1:11" ht="15.75" thickBot="1" x14ac:dyDescent="0.3"/>
    <row r="99" spans="1:11" ht="20.100000000000001" customHeight="1" x14ac:dyDescent="0.25">
      <c r="A99" s="461" t="s">
        <v>47</v>
      </c>
      <c r="B99" s="478"/>
      <c r="C99" s="463">
        <v>2016</v>
      </c>
      <c r="D99" s="456">
        <v>2017</v>
      </c>
      <c r="E99" s="456">
        <v>2018</v>
      </c>
      <c r="F99" s="456">
        <v>2019</v>
      </c>
      <c r="G99" s="467">
        <v>2020</v>
      </c>
      <c r="H99" s="470" t="str">
        <f>H5</f>
        <v>janeiro - setembro</v>
      </c>
      <c r="I99" s="469"/>
      <c r="K99" s="471" t="s">
        <v>99</v>
      </c>
    </row>
    <row r="100" spans="1:11" ht="20.100000000000001" customHeight="1" thickBot="1" x14ac:dyDescent="0.3">
      <c r="A100" s="479"/>
      <c r="B100" s="480"/>
      <c r="C100" s="481"/>
      <c r="D100" s="457"/>
      <c r="E100" s="457"/>
      <c r="F100" s="457"/>
      <c r="G100" s="486"/>
      <c r="H100" s="249">
        <v>2020</v>
      </c>
      <c r="I100" s="251">
        <v>2021</v>
      </c>
      <c r="K100" s="472"/>
    </row>
    <row r="101" spans="1:11" ht="20.100000000000001" customHeight="1" thickBot="1" x14ac:dyDescent="0.3">
      <c r="A101" s="22" t="s">
        <v>11</v>
      </c>
      <c r="B101" s="23"/>
      <c r="C101" s="169">
        <f>C54/C7</f>
        <v>3.1072184101681737</v>
      </c>
      <c r="D101" s="296">
        <f t="shared" ref="D101:E101" si="108">D54/D7</f>
        <v>3.1804030646425181</v>
      </c>
      <c r="E101" s="296">
        <f t="shared" si="108"/>
        <v>3.2743204425841306</v>
      </c>
      <c r="F101" s="296">
        <f t="shared" ref="F101:G101" si="109">F54/F7</f>
        <v>3.2864479670346234</v>
      </c>
      <c r="G101" s="296">
        <f t="shared" si="109"/>
        <v>3.2743550908017451</v>
      </c>
      <c r="H101" s="296">
        <f t="shared" ref="H101:I101" si="110">H54/H7</f>
        <v>3.2533580731356162</v>
      </c>
      <c r="I101" s="271">
        <f t="shared" si="110"/>
        <v>3.3182040001560997</v>
      </c>
      <c r="K101" s="43">
        <f>(I101-H101)/H101</f>
        <v>1.9931998127087326E-2</v>
      </c>
    </row>
    <row r="102" spans="1:11" ht="20.100000000000001" customHeight="1" x14ac:dyDescent="0.25">
      <c r="A102" s="44"/>
      <c r="B102" s="17" t="s">
        <v>27</v>
      </c>
      <c r="C102" s="311">
        <f t="shared" ref="C102:E117" si="111">C55/C8</f>
        <v>3.3902505589553571</v>
      </c>
      <c r="D102" s="298">
        <f t="shared" si="111"/>
        <v>3.3264493793849317</v>
      </c>
      <c r="E102" s="298">
        <f t="shared" si="111"/>
        <v>3.1549509809327407</v>
      </c>
      <c r="F102" s="298">
        <f t="shared" ref="F102:G102" si="112">F55/F8</f>
        <v>3.0478239172979733</v>
      </c>
      <c r="G102" s="298">
        <f t="shared" si="112"/>
        <v>3.263583327004945</v>
      </c>
      <c r="H102" s="298">
        <f t="shared" ref="H102:I102" si="113">H55/H8</f>
        <v>3.1733826611549194</v>
      </c>
      <c r="I102" s="299">
        <f t="shared" si="113"/>
        <v>3.2530857939710152</v>
      </c>
      <c r="K102" s="364">
        <f t="shared" ref="K102:K141" si="114">(I102-H102)/H102</f>
        <v>2.5116143033027297E-2</v>
      </c>
    </row>
    <row r="103" spans="1:11" ht="20.100000000000001" customHeight="1" thickBot="1" x14ac:dyDescent="0.3">
      <c r="A103" s="44"/>
      <c r="B103" s="17" t="s">
        <v>28</v>
      </c>
      <c r="C103" s="311">
        <f t="shared" si="111"/>
        <v>3.0992542341842744</v>
      </c>
      <c r="D103" s="298">
        <f t="shared" si="111"/>
        <v>3.1766314351302305</v>
      </c>
      <c r="E103" s="298">
        <f t="shared" si="111"/>
        <v>3.2781084789864363</v>
      </c>
      <c r="F103" s="298">
        <f t="shared" ref="F103:G103" si="115">F56/F9</f>
        <v>3.2942255836658045</v>
      </c>
      <c r="G103" s="298">
        <f t="shared" si="115"/>
        <v>3.274658784967055</v>
      </c>
      <c r="H103" s="298">
        <f t="shared" ref="H103:I103" si="116">H56/H9</f>
        <v>3.2555536129378342</v>
      </c>
      <c r="I103" s="299">
        <f t="shared" si="116"/>
        <v>3.3204982406612813</v>
      </c>
      <c r="K103" s="64">
        <f t="shared" si="114"/>
        <v>1.9948873661718207E-2</v>
      </c>
    </row>
    <row r="104" spans="1:11" ht="20.100000000000001" customHeight="1" thickBot="1" x14ac:dyDescent="0.3">
      <c r="A104" s="22" t="s">
        <v>23</v>
      </c>
      <c r="B104" s="23"/>
      <c r="C104" s="169">
        <f t="shared" si="111"/>
        <v>3.0683299669482187</v>
      </c>
      <c r="D104" s="296">
        <f t="shared" si="111"/>
        <v>3.4523042163670796</v>
      </c>
      <c r="E104" s="296">
        <f t="shared" si="111"/>
        <v>4.9327896800144559</v>
      </c>
      <c r="F104" s="296">
        <f t="shared" ref="F104:G104" si="117">F57/F10</f>
        <v>5.4892722757062522</v>
      </c>
      <c r="G104" s="296">
        <f t="shared" si="117"/>
        <v>6.1064703183012803</v>
      </c>
      <c r="H104" s="296">
        <f t="shared" ref="H104:I104" si="118">H57/H10</f>
        <v>5.8420555688441835</v>
      </c>
      <c r="I104" s="271">
        <f t="shared" si="118"/>
        <v>6.6743427524151713</v>
      </c>
      <c r="K104" s="43">
        <f t="shared" si="114"/>
        <v>0.14246478380137198</v>
      </c>
    </row>
    <row r="105" spans="1:11" ht="20.100000000000001" customHeight="1" x14ac:dyDescent="0.25">
      <c r="A105" s="44"/>
      <c r="B105" s="17" t="s">
        <v>27</v>
      </c>
      <c r="C105" s="311">
        <f t="shared" si="111"/>
        <v>3.003180074922565</v>
      </c>
      <c r="D105" s="298">
        <f t="shared" si="111"/>
        <v>3.3526690676270507</v>
      </c>
      <c r="E105" s="298">
        <f t="shared" si="111"/>
        <v>4.8271347369765607</v>
      </c>
      <c r="F105" s="298">
        <f t="shared" ref="F105:G105" si="119">F58/F11</f>
        <v>5.0853207757354806</v>
      </c>
      <c r="G105" s="298">
        <f t="shared" si="119"/>
        <v>6.0736675937758404</v>
      </c>
      <c r="H105" s="298">
        <f t="shared" ref="H105:I105" si="120">H58/H11</f>
        <v>5.6991148761586388</v>
      </c>
      <c r="I105" s="299">
        <f t="shared" si="120"/>
        <v>6.7531445210001522</v>
      </c>
      <c r="K105" s="364">
        <f t="shared" si="114"/>
        <v>0.18494620090057889</v>
      </c>
    </row>
    <row r="106" spans="1:11" ht="20.100000000000001" customHeight="1" thickBot="1" x14ac:dyDescent="0.3">
      <c r="A106" s="44"/>
      <c r="B106" s="17" t="s">
        <v>28</v>
      </c>
      <c r="C106" s="311">
        <f t="shared" si="111"/>
        <v>3.669365721997301</v>
      </c>
      <c r="D106" s="298">
        <f t="shared" si="111"/>
        <v>4.2553539176055732</v>
      </c>
      <c r="E106" s="298">
        <f t="shared" si="111"/>
        <v>5.2304969856932901</v>
      </c>
      <c r="F106" s="298">
        <f t="shared" ref="F106:G106" si="121">F59/F12</f>
        <v>6.2601889208320252</v>
      </c>
      <c r="G106" s="298">
        <f t="shared" si="121"/>
        <v>6.1718660239278664</v>
      </c>
      <c r="H106" s="298">
        <f t="shared" ref="H106:I106" si="122">H59/H12</f>
        <v>6.1230166137763673</v>
      </c>
      <c r="I106" s="299">
        <f t="shared" si="122"/>
        <v>6.5502319628859382</v>
      </c>
      <c r="K106" s="64">
        <f t="shared" si="114"/>
        <v>6.9772038205541648E-2</v>
      </c>
    </row>
    <row r="107" spans="1:11" ht="20.100000000000001" customHeight="1" thickBot="1" x14ac:dyDescent="0.3">
      <c r="A107" s="22" t="s">
        <v>17</v>
      </c>
      <c r="B107" s="23"/>
      <c r="C107" s="169">
        <f t="shared" si="111"/>
        <v>4.6082630427651941</v>
      </c>
      <c r="D107" s="296">
        <f t="shared" si="111"/>
        <v>4.758014830125072</v>
      </c>
      <c r="E107" s="296">
        <f t="shared" si="111"/>
        <v>5.2158887373037963</v>
      </c>
      <c r="F107" s="296">
        <f t="shared" ref="F107:G107" si="123">F60/F13</f>
        <v>5.8825082348237476</v>
      </c>
      <c r="G107" s="296">
        <f t="shared" si="123"/>
        <v>5.9332310848592051</v>
      </c>
      <c r="H107" s="296">
        <f t="shared" ref="H107:I107" si="124">H60/H13</f>
        <v>5.7607644103579636</v>
      </c>
      <c r="I107" s="271">
        <f t="shared" si="124"/>
        <v>6.0209007872528897</v>
      </c>
      <c r="K107" s="43">
        <f t="shared" si="114"/>
        <v>4.5156572698441887E-2</v>
      </c>
    </row>
    <row r="108" spans="1:11" ht="20.100000000000001" customHeight="1" x14ac:dyDescent="0.25">
      <c r="A108" s="44"/>
      <c r="B108" s="17" t="s">
        <v>27</v>
      </c>
      <c r="C108" s="311">
        <f t="shared" si="111"/>
        <v>1.7211880993733839</v>
      </c>
      <c r="D108" s="298">
        <f t="shared" si="111"/>
        <v>1.9959343887231404</v>
      </c>
      <c r="E108" s="298">
        <f t="shared" si="111"/>
        <v>2.4975377130397378</v>
      </c>
      <c r="F108" s="298">
        <f t="shared" ref="F108:G108" si="125">F61/F14</f>
        <v>2.9968969543271862</v>
      </c>
      <c r="G108" s="298">
        <f t="shared" si="125"/>
        <v>3.4205478241283256</v>
      </c>
      <c r="H108" s="301">
        <f t="shared" ref="H108:I108" si="126">H61/H14</f>
        <v>3.3539452282416633</v>
      </c>
      <c r="I108" s="302">
        <f t="shared" si="126"/>
        <v>3.4939517226611696</v>
      </c>
      <c r="K108" s="364">
        <f t="shared" si="114"/>
        <v>4.1743822540866594E-2</v>
      </c>
    </row>
    <row r="109" spans="1:11" ht="20.100000000000001" customHeight="1" thickBot="1" x14ac:dyDescent="0.3">
      <c r="A109" s="44"/>
      <c r="B109" s="17" t="s">
        <v>28</v>
      </c>
      <c r="C109" s="311">
        <f t="shared" si="111"/>
        <v>5.0788326906901489</v>
      </c>
      <c r="D109" s="298">
        <f t="shared" si="111"/>
        <v>5.0760587240005988</v>
      </c>
      <c r="E109" s="298">
        <f t="shared" si="111"/>
        <v>5.4829726419442419</v>
      </c>
      <c r="F109" s="298">
        <f t="shared" ref="F109:G109" si="127">F62/F15</f>
        <v>6.0455930664140611</v>
      </c>
      <c r="G109" s="298">
        <f t="shared" si="127"/>
        <v>6.0277512058198965</v>
      </c>
      <c r="H109" s="301">
        <f t="shared" ref="H109:I109" si="128">H62/H15</f>
        <v>5.8590982166021668</v>
      </c>
      <c r="I109" s="302">
        <f t="shared" si="128"/>
        <v>6.1156252108742546</v>
      </c>
      <c r="K109" s="64">
        <f t="shared" si="114"/>
        <v>4.3782675215308819E-2</v>
      </c>
    </row>
    <row r="110" spans="1:11" ht="20.100000000000001" customHeight="1" thickBot="1" x14ac:dyDescent="0.3">
      <c r="A110" s="22" t="s">
        <v>9</v>
      </c>
      <c r="B110" s="23"/>
      <c r="C110" s="169">
        <f t="shared" si="111"/>
        <v>1.8313554028732042</v>
      </c>
      <c r="D110" s="296">
        <f t="shared" si="111"/>
        <v>2.1490453320838703</v>
      </c>
      <c r="E110" s="296">
        <f t="shared" si="111"/>
        <v>1.8330268616317045</v>
      </c>
      <c r="F110" s="296">
        <f t="shared" ref="F110:G110" si="129">F63/F16</f>
        <v>1.8614387112903401</v>
      </c>
      <c r="G110" s="296">
        <f t="shared" si="129"/>
        <v>2.1099038803844783</v>
      </c>
      <c r="H110" s="296">
        <f t="shared" ref="H110:I110" si="130">H63/H16</f>
        <v>2.1745910264995696</v>
      </c>
      <c r="I110" s="271">
        <f t="shared" si="130"/>
        <v>1.8997015303162934</v>
      </c>
      <c r="K110" s="43">
        <f t="shared" si="114"/>
        <v>-0.12640974456045867</v>
      </c>
    </row>
    <row r="111" spans="1:11" ht="20.100000000000001" customHeight="1" thickBot="1" x14ac:dyDescent="0.3">
      <c r="A111" s="44"/>
      <c r="B111" s="17" t="s">
        <v>27</v>
      </c>
      <c r="C111" s="311">
        <f t="shared" si="111"/>
        <v>1.8313554028732042</v>
      </c>
      <c r="D111" s="298">
        <f t="shared" si="111"/>
        <v>2.1490453320838703</v>
      </c>
      <c r="E111" s="298">
        <f t="shared" si="111"/>
        <v>1.8330268616317045</v>
      </c>
      <c r="F111" s="298">
        <f t="shared" ref="F111:G111" si="131">F64/F17</f>
        <v>1.8614387112903401</v>
      </c>
      <c r="G111" s="298">
        <f t="shared" si="131"/>
        <v>2.1099038803844783</v>
      </c>
      <c r="H111" s="298">
        <f t="shared" ref="H111:I111" si="132">H64/H17</f>
        <v>2.1745910264995696</v>
      </c>
      <c r="I111" s="299">
        <f t="shared" si="132"/>
        <v>1.8997015303162934</v>
      </c>
      <c r="K111" s="234">
        <f t="shared" si="114"/>
        <v>-0.12640974456045867</v>
      </c>
    </row>
    <row r="112" spans="1:11" ht="20.100000000000001" customHeight="1" thickBot="1" x14ac:dyDescent="0.3">
      <c r="A112" s="22" t="s">
        <v>21</v>
      </c>
      <c r="B112" s="23"/>
      <c r="C112" s="169">
        <f t="shared" si="111"/>
        <v>3.4174447174447176</v>
      </c>
      <c r="D112" s="296">
        <f t="shared" si="111"/>
        <v>3.5232390991854334</v>
      </c>
      <c r="E112" s="296">
        <f t="shared" si="111"/>
        <v>3.3732123411978221</v>
      </c>
      <c r="F112" s="296">
        <f t="shared" ref="F112:G112" si="133">F65/F18</f>
        <v>4.1576092415871422</v>
      </c>
      <c r="G112" s="296">
        <f t="shared" si="133"/>
        <v>4.2929882253102791</v>
      </c>
      <c r="H112" s="296">
        <f t="shared" ref="H112:I112" si="134">H65/H18</f>
        <v>4.2126690391459078</v>
      </c>
      <c r="I112" s="271">
        <f t="shared" si="134"/>
        <v>4.009226563389908</v>
      </c>
      <c r="K112" s="43">
        <f t="shared" si="114"/>
        <v>-4.8293011833003267E-2</v>
      </c>
    </row>
    <row r="113" spans="1:11" ht="20.100000000000001" customHeight="1" x14ac:dyDescent="0.25">
      <c r="A113" s="44"/>
      <c r="B113" s="17" t="s">
        <v>27</v>
      </c>
      <c r="C113" s="311">
        <f t="shared" si="111"/>
        <v>2.8253545024845472</v>
      </c>
      <c r="D113" s="298">
        <f t="shared" si="111"/>
        <v>2.9056913711469705</v>
      </c>
      <c r="E113" s="298">
        <f t="shared" si="111"/>
        <v>2.9232299484582693</v>
      </c>
      <c r="F113" s="298">
        <f t="shared" ref="F113:G113" si="135">F66/F19</f>
        <v>3.1872068230277186</v>
      </c>
      <c r="G113" s="298">
        <f t="shared" si="135"/>
        <v>3.1932526585991932</v>
      </c>
      <c r="H113" s="298">
        <f t="shared" ref="H113:I113" si="136">H66/H19</f>
        <v>3.1954620657055068</v>
      </c>
      <c r="I113" s="299">
        <f t="shared" si="136"/>
        <v>2.8832240321557014</v>
      </c>
      <c r="K113" s="364">
        <f t="shared" si="114"/>
        <v>-9.771295265896647E-2</v>
      </c>
    </row>
    <row r="114" spans="1:11" ht="20.100000000000001" customHeight="1" thickBot="1" x14ac:dyDescent="0.3">
      <c r="A114" s="44"/>
      <c r="B114" s="17" t="s">
        <v>28</v>
      </c>
      <c r="C114" s="311">
        <f t="shared" si="111"/>
        <v>4.6514271280626422</v>
      </c>
      <c r="D114" s="298">
        <f t="shared" si="111"/>
        <v>5.023474178403756</v>
      </c>
      <c r="E114" s="298">
        <f t="shared" si="111"/>
        <v>5.2054491899852726</v>
      </c>
      <c r="F114" s="298">
        <f t="shared" ref="F114:G114" si="137">F67/F20</f>
        <v>6.4955479452054794</v>
      </c>
      <c r="G114" s="298">
        <f t="shared" si="137"/>
        <v>5.8026680090611631</v>
      </c>
      <c r="H114" s="298">
        <f t="shared" ref="H114:I114" si="138">H67/H20</f>
        <v>5.7530422333571938</v>
      </c>
      <c r="I114" s="299">
        <f t="shared" si="138"/>
        <v>5.3228035538005924</v>
      </c>
      <c r="K114" s="64">
        <f t="shared" si="114"/>
        <v>-7.4784550869798697E-2</v>
      </c>
    </row>
    <row r="115" spans="1:11" ht="20.100000000000001" customHeight="1" thickBot="1" x14ac:dyDescent="0.3">
      <c r="A115" s="22" t="s">
        <v>29</v>
      </c>
      <c r="B115" s="23"/>
      <c r="C115" s="169">
        <f t="shared" si="111"/>
        <v>2.1756047266454122</v>
      </c>
      <c r="D115" s="296">
        <f t="shared" si="111"/>
        <v>2.6124092046803837</v>
      </c>
      <c r="E115" s="296">
        <f t="shared" si="111"/>
        <v>2.3239647922346882</v>
      </c>
      <c r="F115" s="296">
        <f t="shared" ref="F115:G115" si="139">F68/F21</f>
        <v>2.6343167682601587</v>
      </c>
      <c r="G115" s="296">
        <f t="shared" si="139"/>
        <v>3.3748275317928198</v>
      </c>
      <c r="H115" s="296">
        <f t="shared" ref="H115:I115" si="140">H68/H21</f>
        <v>3.1673076088814942</v>
      </c>
      <c r="I115" s="271">
        <f t="shared" si="140"/>
        <v>4.2110088464653845</v>
      </c>
      <c r="K115" s="43">
        <f t="shared" si="114"/>
        <v>0.32952316808674731</v>
      </c>
    </row>
    <row r="116" spans="1:11" ht="20.100000000000001" customHeight="1" x14ac:dyDescent="0.25">
      <c r="A116" s="44"/>
      <c r="B116" s="17" t="s">
        <v>27</v>
      </c>
      <c r="C116" s="311">
        <f t="shared" si="111"/>
        <v>1.6828280230202874</v>
      </c>
      <c r="D116" s="298">
        <f t="shared" si="111"/>
        <v>1.9073363154958254</v>
      </c>
      <c r="E116" s="298">
        <f t="shared" si="111"/>
        <v>1.697864875860575</v>
      </c>
      <c r="F116" s="298">
        <f t="shared" ref="F116:G116" si="141">F69/F22</f>
        <v>1.872614248860798</v>
      </c>
      <c r="G116" s="298">
        <f t="shared" si="141"/>
        <v>2.3355389146854777</v>
      </c>
      <c r="H116" s="298">
        <f t="shared" ref="H116:I116" si="142">H69/H22</f>
        <v>2.2667556845670052</v>
      </c>
      <c r="I116" s="299">
        <f t="shared" si="142"/>
        <v>2.7589156530725814</v>
      </c>
      <c r="K116" s="364">
        <f t="shared" si="114"/>
        <v>0.21712087096831895</v>
      </c>
    </row>
    <row r="117" spans="1:11" ht="20.100000000000001" customHeight="1" thickBot="1" x14ac:dyDescent="0.3">
      <c r="A117" s="44"/>
      <c r="B117" s="17" t="s">
        <v>28</v>
      </c>
      <c r="C117" s="311">
        <f t="shared" si="111"/>
        <v>3.6264928396707234</v>
      </c>
      <c r="D117" s="298">
        <f t="shared" si="111"/>
        <v>4.3545684530287856</v>
      </c>
      <c r="E117" s="298">
        <f t="shared" si="111"/>
        <v>4.5797611852218481</v>
      </c>
      <c r="F117" s="298">
        <f t="shared" ref="F117:G117" si="143">F70/F23</f>
        <v>4.6582152723907511</v>
      </c>
      <c r="G117" s="298">
        <f t="shared" si="143"/>
        <v>5.1021579789210643</v>
      </c>
      <c r="H117" s="298">
        <f t="shared" ref="H117:I117" si="144">H70/H23</f>
        <v>4.9102819560136632</v>
      </c>
      <c r="I117" s="299">
        <f t="shared" si="144"/>
        <v>5.6599689041900021</v>
      </c>
      <c r="K117" s="64">
        <f t="shared" si="114"/>
        <v>0.15267696537429812</v>
      </c>
    </row>
    <row r="118" spans="1:11" ht="20.100000000000001" customHeight="1" thickBot="1" x14ac:dyDescent="0.3">
      <c r="A118" s="22" t="s">
        <v>30</v>
      </c>
      <c r="B118" s="23"/>
      <c r="C118" s="169">
        <f t="shared" ref="C118:E133" si="145">C71/C24</f>
        <v>3.0944530831492969</v>
      </c>
      <c r="D118" s="296">
        <f t="shared" si="145"/>
        <v>3.0633340492995158</v>
      </c>
      <c r="E118" s="296">
        <f t="shared" si="145"/>
        <v>3.1628049484462837</v>
      </c>
      <c r="F118" s="296">
        <f t="shared" ref="F118:G118" si="146">F71/F24</f>
        <v>3.3549607211625481</v>
      </c>
      <c r="G118" s="296">
        <f t="shared" si="146"/>
        <v>3.5170308209089352</v>
      </c>
      <c r="H118" s="296">
        <f t="shared" ref="H118:I118" si="147">H71/H24</f>
        <v>3.4341055291575548</v>
      </c>
      <c r="I118" s="271">
        <f t="shared" si="147"/>
        <v>3.5994385477203901</v>
      </c>
      <c r="K118" s="43">
        <f t="shared" si="114"/>
        <v>4.8144419895970479E-2</v>
      </c>
    </row>
    <row r="119" spans="1:11" ht="20.100000000000001" customHeight="1" x14ac:dyDescent="0.25">
      <c r="A119" s="44"/>
      <c r="B119" s="17" t="s">
        <v>27</v>
      </c>
      <c r="C119" s="311">
        <f t="shared" si="145"/>
        <v>1.3984592390442734</v>
      </c>
      <c r="D119" s="298">
        <f t="shared" si="145"/>
        <v>1.356311122936936</v>
      </c>
      <c r="E119" s="298">
        <f t="shared" si="145"/>
        <v>1.4408217398954686</v>
      </c>
      <c r="F119" s="298">
        <f t="shared" ref="F119:G119" si="148">F72/F25</f>
        <v>1.5147026508782961</v>
      </c>
      <c r="G119" s="298">
        <f t="shared" si="148"/>
        <v>1.6309209450522051</v>
      </c>
      <c r="H119" s="298">
        <f t="shared" ref="H119:I119" si="149">H72/H25</f>
        <v>1.6274478701164301</v>
      </c>
      <c r="I119" s="299">
        <f t="shared" si="149"/>
        <v>1.6260894936658832</v>
      </c>
      <c r="K119" s="364">
        <f t="shared" si="114"/>
        <v>-8.3466664308562291E-4</v>
      </c>
    </row>
    <row r="120" spans="1:11" ht="20.100000000000001" customHeight="1" thickBot="1" x14ac:dyDescent="0.3">
      <c r="A120" s="44"/>
      <c r="B120" s="17" t="s">
        <v>28</v>
      </c>
      <c r="C120" s="311">
        <f t="shared" si="145"/>
        <v>3.6702806122448979</v>
      </c>
      <c r="D120" s="298">
        <f t="shared" si="145"/>
        <v>3.9235036631512532</v>
      </c>
      <c r="E120" s="298">
        <f t="shared" si="145"/>
        <v>4.2516334741055983</v>
      </c>
      <c r="F120" s="298">
        <f t="shared" ref="F120:G120" si="150">F73/F26</f>
        <v>4.3859573249756707</v>
      </c>
      <c r="G120" s="298">
        <f t="shared" si="150"/>
        <v>4.2770696782742217</v>
      </c>
      <c r="H120" s="298">
        <f t="shared" ref="H120:I120" si="151">H73/H26</f>
        <v>4.200404613146679</v>
      </c>
      <c r="I120" s="299">
        <f t="shared" si="151"/>
        <v>4.3537253859972393</v>
      </c>
      <c r="K120" s="64">
        <f t="shared" si="114"/>
        <v>3.6501429498169716E-2</v>
      </c>
    </row>
    <row r="121" spans="1:11" ht="20.100000000000001" customHeight="1" thickBot="1" x14ac:dyDescent="0.3">
      <c r="A121" s="22" t="s">
        <v>16</v>
      </c>
      <c r="B121" s="23"/>
      <c r="C121" s="169">
        <f t="shared" si="145"/>
        <v>3.6242080016250129</v>
      </c>
      <c r="D121" s="296">
        <f t="shared" si="145"/>
        <v>3.8319918871902581</v>
      </c>
      <c r="E121" s="296">
        <f t="shared" si="145"/>
        <v>3.9938925411898385</v>
      </c>
      <c r="F121" s="296">
        <f t="shared" ref="F121:G121" si="152">F74/F27</f>
        <v>3.7690685130021739</v>
      </c>
      <c r="G121" s="296">
        <f t="shared" si="152"/>
        <v>3.9078664226530448</v>
      </c>
      <c r="H121" s="296">
        <f t="shared" ref="H121:I121" si="153">H74/H27</f>
        <v>3.9158801898928721</v>
      </c>
      <c r="I121" s="271">
        <f t="shared" si="153"/>
        <v>3.8365386710701221</v>
      </c>
      <c r="K121" s="43">
        <f t="shared" si="114"/>
        <v>-2.0261477618118993E-2</v>
      </c>
    </row>
    <row r="122" spans="1:11" ht="20.100000000000001" customHeight="1" x14ac:dyDescent="0.25">
      <c r="A122" s="44"/>
      <c r="B122" s="17" t="s">
        <v>27</v>
      </c>
      <c r="C122" s="311">
        <f t="shared" si="145"/>
        <v>2.268099490944004</v>
      </c>
      <c r="D122" s="298">
        <f t="shared" si="145"/>
        <v>2.4100976750584673</v>
      </c>
      <c r="E122" s="298">
        <f t="shared" si="145"/>
        <v>2.4694698289017758</v>
      </c>
      <c r="F122" s="298">
        <f t="shared" ref="F122:G122" si="154">F75/F28</f>
        <v>2.4740992632175534</v>
      </c>
      <c r="G122" s="298">
        <f t="shared" si="154"/>
        <v>2.500755160261789</v>
      </c>
      <c r="H122" s="298">
        <f t="shared" ref="H122:I122" si="155">H75/H28</f>
        <v>2.6006328243224655</v>
      </c>
      <c r="I122" s="299">
        <f t="shared" si="155"/>
        <v>2.3364590046074061</v>
      </c>
      <c r="K122" s="364">
        <f t="shared" si="114"/>
        <v>-0.10158059117164443</v>
      </c>
    </row>
    <row r="123" spans="1:11" ht="20.100000000000001" customHeight="1" thickBot="1" x14ac:dyDescent="0.3">
      <c r="A123" s="44"/>
      <c r="B123" s="17" t="s">
        <v>28</v>
      </c>
      <c r="C123" s="311">
        <f t="shared" si="145"/>
        <v>4.4933625624162712</v>
      </c>
      <c r="D123" s="298">
        <f t="shared" si="145"/>
        <v>4.5026574565103257</v>
      </c>
      <c r="E123" s="298">
        <f t="shared" si="145"/>
        <v>5.2515960362015077</v>
      </c>
      <c r="F123" s="298">
        <f t="shared" ref="F123:G123" si="156">F76/F29</f>
        <v>5.6843844802810155</v>
      </c>
      <c r="G123" s="298">
        <f t="shared" si="156"/>
        <v>5.7673883863437405</v>
      </c>
      <c r="H123" s="298">
        <f t="shared" ref="H123:I123" si="157">H76/H29</f>
        <v>5.5344303647460151</v>
      </c>
      <c r="I123" s="299">
        <f t="shared" si="157"/>
        <v>5.6872059189390907</v>
      </c>
      <c r="K123" s="64">
        <f t="shared" si="114"/>
        <v>2.760456706913263E-2</v>
      </c>
    </row>
    <row r="124" spans="1:11" ht="20.100000000000001" customHeight="1" thickBot="1" x14ac:dyDescent="0.3">
      <c r="A124" s="22" t="s">
        <v>10</v>
      </c>
      <c r="B124" s="23"/>
      <c r="C124" s="169">
        <f t="shared" si="145"/>
        <v>2.9725197434027817</v>
      </c>
      <c r="D124" s="296">
        <f t="shared" si="145"/>
        <v>3.0922176967130417</v>
      </c>
      <c r="E124" s="296">
        <f t="shared" si="145"/>
        <v>3.3400513414949007</v>
      </c>
      <c r="F124" s="296">
        <f t="shared" ref="F124:G124" si="158">F77/F30</f>
        <v>3.3903788400207047</v>
      </c>
      <c r="G124" s="296">
        <f t="shared" si="158"/>
        <v>3.4137740523287787</v>
      </c>
      <c r="H124" s="296">
        <f t="shared" ref="H124:I124" si="159">H77/H30</f>
        <v>3.3613547527290577</v>
      </c>
      <c r="I124" s="271">
        <f t="shared" si="159"/>
        <v>3.4977832200049406</v>
      </c>
      <c r="K124" s="43">
        <f t="shared" si="114"/>
        <v>4.0587345672192937E-2</v>
      </c>
    </row>
    <row r="125" spans="1:11" ht="20.100000000000001" customHeight="1" x14ac:dyDescent="0.25">
      <c r="A125" s="44"/>
      <c r="B125" s="17" t="s">
        <v>27</v>
      </c>
      <c r="C125" s="311">
        <f t="shared" si="145"/>
        <v>2.9181149794315773</v>
      </c>
      <c r="D125" s="298">
        <f t="shared" si="145"/>
        <v>3.0410599434693277</v>
      </c>
      <c r="E125" s="298">
        <f t="shared" si="145"/>
        <v>3.298360874358127</v>
      </c>
      <c r="F125" s="298">
        <f t="shared" ref="F125:G125" si="160">F78/F31</f>
        <v>3.3425153652964279</v>
      </c>
      <c r="G125" s="298">
        <f t="shared" si="160"/>
        <v>3.3579446204290715</v>
      </c>
      <c r="H125" s="298">
        <f t="shared" ref="H125:I125" si="161">H78/H31</f>
        <v>3.3038660278278815</v>
      </c>
      <c r="I125" s="299">
        <f t="shared" si="161"/>
        <v>3.4304607093135027</v>
      </c>
      <c r="K125" s="364">
        <f t="shared" si="114"/>
        <v>3.8317135264970326E-2</v>
      </c>
    </row>
    <row r="126" spans="1:11" ht="20.100000000000001" customHeight="1" thickBot="1" x14ac:dyDescent="0.3">
      <c r="A126" s="44"/>
      <c r="B126" s="17" t="s">
        <v>28</v>
      </c>
      <c r="C126" s="311">
        <f t="shared" si="145"/>
        <v>5.6732394366197187</v>
      </c>
      <c r="D126" s="298">
        <f t="shared" si="145"/>
        <v>5.964771948640033</v>
      </c>
      <c r="E126" s="298">
        <f t="shared" si="145"/>
        <v>6.0453954752200367</v>
      </c>
      <c r="F126" s="298">
        <f t="shared" ref="F126:G126" si="162">F79/F32</f>
        <v>5.3286468312107891</v>
      </c>
      <c r="G126" s="298">
        <f t="shared" si="162"/>
        <v>5.4929145750966191</v>
      </c>
      <c r="H126" s="298">
        <f t="shared" ref="H126:I126" si="163">H79/H32</f>
        <v>5.2720908335641097</v>
      </c>
      <c r="I126" s="299">
        <f t="shared" si="163"/>
        <v>6.2056293176506845</v>
      </c>
      <c r="K126" s="64">
        <f t="shared" si="114"/>
        <v>0.17707177542225153</v>
      </c>
    </row>
    <row r="127" spans="1:11" ht="20.100000000000001" customHeight="1" thickBot="1" x14ac:dyDescent="0.3">
      <c r="A127" s="22" t="s">
        <v>13</v>
      </c>
      <c r="B127" s="23"/>
      <c r="C127" s="169">
        <f t="shared" si="145"/>
        <v>2.5870780949019956</v>
      </c>
      <c r="D127" s="296">
        <f t="shared" si="145"/>
        <v>2.6597150384712642</v>
      </c>
      <c r="E127" s="296">
        <f t="shared" si="145"/>
        <v>2.8435620972733431</v>
      </c>
      <c r="F127" s="296">
        <f t="shared" ref="F127:G127" si="164">F80/F33</f>
        <v>2.40438083990413</v>
      </c>
      <c r="G127" s="296">
        <f t="shared" si="164"/>
        <v>2.4553484464664979</v>
      </c>
      <c r="H127" s="296">
        <f t="shared" ref="H127:I127" si="165">H80/H33</f>
        <v>2.4000092831256885</v>
      </c>
      <c r="I127" s="271">
        <f t="shared" si="165"/>
        <v>2.5047546132016998</v>
      </c>
      <c r="K127" s="43">
        <f t="shared" si="114"/>
        <v>4.3643718719118707E-2</v>
      </c>
    </row>
    <row r="128" spans="1:11" ht="20.100000000000001" customHeight="1" x14ac:dyDescent="0.25">
      <c r="A128" s="44"/>
      <c r="B128" s="17" t="s">
        <v>27</v>
      </c>
      <c r="C128" s="311">
        <f t="shared" si="145"/>
        <v>2.3895686024086142</v>
      </c>
      <c r="D128" s="298">
        <f t="shared" si="145"/>
        <v>2.4549275269370896</v>
      </c>
      <c r="E128" s="298">
        <f t="shared" si="145"/>
        <v>2.6163489018828794</v>
      </c>
      <c r="F128" s="298">
        <f t="shared" ref="F128:G128" si="166">F81/F34</f>
        <v>2.2140674642734628</v>
      </c>
      <c r="G128" s="298">
        <f t="shared" si="166"/>
        <v>2.2710385265049919</v>
      </c>
      <c r="H128" s="298">
        <f t="shared" ref="H128:I128" si="167">H81/H34</f>
        <v>2.2359195155038143</v>
      </c>
      <c r="I128" s="299">
        <f t="shared" si="167"/>
        <v>2.3233182270547692</v>
      </c>
      <c r="K128" s="364">
        <f t="shared" si="114"/>
        <v>3.9088487284508346E-2</v>
      </c>
    </row>
    <row r="129" spans="1:11" ht="20.100000000000001" customHeight="1" thickBot="1" x14ac:dyDescent="0.3">
      <c r="A129" s="44"/>
      <c r="B129" s="17" t="s">
        <v>28</v>
      </c>
      <c r="C129" s="311">
        <f t="shared" si="145"/>
        <v>4.2270905325136185</v>
      </c>
      <c r="D129" s="298">
        <f t="shared" si="145"/>
        <v>4.6068225001104679</v>
      </c>
      <c r="E129" s="298">
        <f t="shared" si="145"/>
        <v>5.0648714846842005</v>
      </c>
      <c r="F129" s="298">
        <f t="shared" ref="F129:G129" si="168">F82/F35</f>
        <v>5.344949230714529</v>
      </c>
      <c r="G129" s="298">
        <f t="shared" si="168"/>
        <v>5.3182794654885734</v>
      </c>
      <c r="H129" s="298">
        <f t="shared" ref="H129:I129" si="169">H82/H35</f>
        <v>5.2601999059353322</v>
      </c>
      <c r="I129" s="299">
        <f t="shared" si="169"/>
        <v>5.5875673215776631</v>
      </c>
      <c r="K129" s="64">
        <f t="shared" si="114"/>
        <v>6.2234786034071982E-2</v>
      </c>
    </row>
    <row r="130" spans="1:11" ht="20.100000000000001" customHeight="1" thickBot="1" x14ac:dyDescent="0.3">
      <c r="A130" s="22" t="s">
        <v>12</v>
      </c>
      <c r="B130" s="23"/>
      <c r="C130" s="169">
        <f t="shared" si="145"/>
        <v>2.7053523323271169</v>
      </c>
      <c r="D130" s="296">
        <f t="shared" si="145"/>
        <v>2.8582163449429099</v>
      </c>
      <c r="E130" s="296">
        <f t="shared" si="145"/>
        <v>2.9886613293918165</v>
      </c>
      <c r="F130" s="296">
        <f t="shared" ref="F130:G130" si="170">F83/F36</f>
        <v>3.0033512190316172</v>
      </c>
      <c r="G130" s="296">
        <f t="shared" si="170"/>
        <v>3.0319440147768399</v>
      </c>
      <c r="H130" s="296">
        <f t="shared" ref="H130:I130" si="171">H83/H36</f>
        <v>2.9779374526176454</v>
      </c>
      <c r="I130" s="271">
        <f t="shared" si="171"/>
        <v>3.1218194160327126</v>
      </c>
      <c r="K130" s="43">
        <f t="shared" si="114"/>
        <v>4.8315978997004488E-2</v>
      </c>
    </row>
    <row r="131" spans="1:11" ht="20.100000000000001" customHeight="1" x14ac:dyDescent="0.25">
      <c r="A131" s="44"/>
      <c r="B131" s="17" t="s">
        <v>27</v>
      </c>
      <c r="C131" s="311">
        <f t="shared" si="145"/>
        <v>2.5997788984357326</v>
      </c>
      <c r="D131" s="298">
        <f t="shared" si="145"/>
        <v>2.794444199812542</v>
      </c>
      <c r="E131" s="298">
        <f t="shared" si="145"/>
        <v>2.94147223020674</v>
      </c>
      <c r="F131" s="298">
        <f t="shared" ref="F131:G131" si="172">F84/F37</f>
        <v>2.9576957094742244</v>
      </c>
      <c r="G131" s="298">
        <f t="shared" si="172"/>
        <v>2.9984009826464044</v>
      </c>
      <c r="H131" s="298">
        <f t="shared" ref="H131:I131" si="173">H84/H37</f>
        <v>2.9399637539263894</v>
      </c>
      <c r="I131" s="299">
        <f t="shared" si="173"/>
        <v>3.0997536470852096</v>
      </c>
      <c r="K131" s="364">
        <f t="shared" si="114"/>
        <v>5.4350973866741419E-2</v>
      </c>
    </row>
    <row r="132" spans="1:11" ht="20.100000000000001" customHeight="1" thickBot="1" x14ac:dyDescent="0.3">
      <c r="A132" s="44"/>
      <c r="B132" s="17" t="s">
        <v>28</v>
      </c>
      <c r="C132" s="311">
        <f t="shared" si="145"/>
        <v>3.4312424880141918</v>
      </c>
      <c r="D132" s="298">
        <f t="shared" si="145"/>
        <v>3.2750121626158877</v>
      </c>
      <c r="E132" s="298">
        <f t="shared" si="145"/>
        <v>3.3217343818150593</v>
      </c>
      <c r="F132" s="298">
        <f t="shared" ref="F132:G132" si="174">F85/F38</f>
        <v>3.3064303181241321</v>
      </c>
      <c r="G132" s="298">
        <f t="shared" si="174"/>
        <v>3.2542954384685565</v>
      </c>
      <c r="H132" s="298">
        <f t="shared" ref="H132:I132" si="175">H85/H38</f>
        <v>3.2398452471465982</v>
      </c>
      <c r="I132" s="299">
        <f t="shared" si="175"/>
        <v>3.2730502366199188</v>
      </c>
      <c r="K132" s="64">
        <f t="shared" si="114"/>
        <v>1.0248943063735831E-2</v>
      </c>
    </row>
    <row r="133" spans="1:11" ht="20.100000000000001" customHeight="1" thickBot="1" x14ac:dyDescent="0.3">
      <c r="A133" s="22" t="s">
        <v>7</v>
      </c>
      <c r="B133" s="23"/>
      <c r="C133" s="169">
        <f t="shared" si="145"/>
        <v>3.2203387361387796</v>
      </c>
      <c r="D133" s="296">
        <f t="shared" si="145"/>
        <v>3.5336721368834847</v>
      </c>
      <c r="E133" s="296">
        <f t="shared" si="145"/>
        <v>3.794407741231824</v>
      </c>
      <c r="F133" s="296">
        <f t="shared" ref="F133:G133" si="176">F86/F39</f>
        <v>3.9585853714938462</v>
      </c>
      <c r="G133" s="296">
        <f t="shared" si="176"/>
        <v>4.0425963465623997</v>
      </c>
      <c r="H133" s="296">
        <f t="shared" ref="H133:I133" si="177">H86/H39</f>
        <v>3.9183597375223953</v>
      </c>
      <c r="I133" s="271">
        <f t="shared" si="177"/>
        <v>4.1328899101870924</v>
      </c>
      <c r="K133" s="43">
        <f t="shared" si="114"/>
        <v>5.4749994139217537E-2</v>
      </c>
    </row>
    <row r="134" spans="1:11" ht="20.100000000000001" customHeight="1" x14ac:dyDescent="0.25">
      <c r="A134" s="44"/>
      <c r="B134" s="17" t="s">
        <v>27</v>
      </c>
      <c r="C134" s="311">
        <f t="shared" ref="C134:E141" si="178">C87/C40</f>
        <v>3.029637548854502</v>
      </c>
      <c r="D134" s="298">
        <f t="shared" si="178"/>
        <v>3.3593437835032036</v>
      </c>
      <c r="E134" s="298">
        <f t="shared" si="178"/>
        <v>3.6408669286208442</v>
      </c>
      <c r="F134" s="298">
        <f t="shared" ref="F134:G134" si="179">F87/F40</f>
        <v>3.7778773010383824</v>
      </c>
      <c r="G134" s="298">
        <f t="shared" si="179"/>
        <v>3.8908950262625588</v>
      </c>
      <c r="H134" s="298">
        <f t="shared" ref="H134:I134" si="180">H87/H40</f>
        <v>3.7802675973383026</v>
      </c>
      <c r="I134" s="299">
        <f t="shared" si="180"/>
        <v>3.9933337244739344</v>
      </c>
      <c r="K134" s="364">
        <f t="shared" si="114"/>
        <v>5.6362710218094678E-2</v>
      </c>
    </row>
    <row r="135" spans="1:11" ht="20.100000000000001" customHeight="1" thickBot="1" x14ac:dyDescent="0.3">
      <c r="A135" s="44"/>
      <c r="B135" s="17" t="s">
        <v>28</v>
      </c>
      <c r="C135" s="311">
        <f t="shared" si="178"/>
        <v>3.6898568230119966</v>
      </c>
      <c r="D135" s="298">
        <f t="shared" si="178"/>
        <v>3.9880825319857514</v>
      </c>
      <c r="E135" s="298">
        <f t="shared" si="178"/>
        <v>4.2482585708567537</v>
      </c>
      <c r="F135" s="298">
        <f t="shared" ref="F135:G135" si="181">F88/F41</f>
        <v>4.5202224607416479</v>
      </c>
      <c r="G135" s="298">
        <f t="shared" si="181"/>
        <v>4.5369723234797483</v>
      </c>
      <c r="H135" s="298">
        <f t="shared" ref="H135:I135" si="182">H88/H41</f>
        <v>4.3781520319644009</v>
      </c>
      <c r="I135" s="299">
        <f t="shared" si="182"/>
        <v>4.6035039585671713</v>
      </c>
      <c r="K135" s="64">
        <f t="shared" si="114"/>
        <v>5.1471928100600667E-2</v>
      </c>
    </row>
    <row r="136" spans="1:11" ht="20.100000000000001" customHeight="1" thickBot="1" x14ac:dyDescent="0.3">
      <c r="A136" s="22" t="s">
        <v>8</v>
      </c>
      <c r="B136" s="23"/>
      <c r="C136" s="169">
        <f t="shared" si="178"/>
        <v>5.7456459973539813</v>
      </c>
      <c r="D136" s="296">
        <f t="shared" si="178"/>
        <v>6.3598698970344749</v>
      </c>
      <c r="E136" s="296">
        <f t="shared" si="178"/>
        <v>6.435994581767444</v>
      </c>
      <c r="F136" s="296">
        <f t="shared" ref="F136:G136" si="183">F89/F42</f>
        <v>6.9692724983047567</v>
      </c>
      <c r="G136" s="296">
        <f t="shared" si="183"/>
        <v>6.6667110355702084</v>
      </c>
      <c r="H136" s="296">
        <f t="shared" ref="H136:I136" si="184">H89/H42</f>
        <v>6.7913178898189601</v>
      </c>
      <c r="I136" s="271">
        <f t="shared" si="184"/>
        <v>6.6585680594491166</v>
      </c>
      <c r="K136" s="43">
        <f t="shared" si="114"/>
        <v>-1.9546991102986397E-2</v>
      </c>
    </row>
    <row r="137" spans="1:11" ht="20.100000000000001" customHeight="1" x14ac:dyDescent="0.25">
      <c r="A137" s="44"/>
      <c r="B137" s="17" t="s">
        <v>27</v>
      </c>
      <c r="C137" s="311">
        <f t="shared" si="178"/>
        <v>6.1550160342430873</v>
      </c>
      <c r="D137" s="298">
        <f t="shared" si="178"/>
        <v>6.7145340020996152</v>
      </c>
      <c r="E137" s="298">
        <f t="shared" si="178"/>
        <v>6.6313271028037386</v>
      </c>
      <c r="F137" s="298">
        <f t="shared" ref="F137:G137" si="185">F90/F43</f>
        <v>7.1036346204131435</v>
      </c>
      <c r="G137" s="298">
        <f t="shared" si="185"/>
        <v>6.7148120359690475</v>
      </c>
      <c r="H137" s="298">
        <f t="shared" ref="H137:I137" si="186">H90/H43</f>
        <v>6.8315922519339711</v>
      </c>
      <c r="I137" s="299">
        <f t="shared" si="186"/>
        <v>6.7114032442863172</v>
      </c>
      <c r="K137" s="364">
        <f t="shared" si="114"/>
        <v>-1.7593117858231273E-2</v>
      </c>
    </row>
    <row r="138" spans="1:11" ht="20.100000000000001" customHeight="1" thickBot="1" x14ac:dyDescent="0.3">
      <c r="A138" s="44"/>
      <c r="B138" s="17" t="s">
        <v>28</v>
      </c>
      <c r="C138" s="311">
        <f t="shared" si="178"/>
        <v>4.2247788515621005</v>
      </c>
      <c r="D138" s="298">
        <f t="shared" si="178"/>
        <v>4.4994187113749007</v>
      </c>
      <c r="E138" s="298">
        <f t="shared" si="178"/>
        <v>5.5620783854602216</v>
      </c>
      <c r="F138" s="298">
        <f t="shared" ref="F138:G138" si="187">F91/F44</f>
        <v>5.8918399440852696</v>
      </c>
      <c r="G138" s="298">
        <f t="shared" si="187"/>
        <v>6.1533405043623759</v>
      </c>
      <c r="H138" s="298">
        <f t="shared" ref="H138:I138" si="188">H91/H44</f>
        <v>6.3681599999999996</v>
      </c>
      <c r="I138" s="299">
        <f t="shared" si="188"/>
        <v>6.0306722086856812</v>
      </c>
      <c r="K138" s="64">
        <f t="shared" si="114"/>
        <v>-5.2996123105311176E-2</v>
      </c>
    </row>
    <row r="139" spans="1:11" ht="20.100000000000001" customHeight="1" thickBot="1" x14ac:dyDescent="0.3">
      <c r="A139" s="113" t="s">
        <v>31</v>
      </c>
      <c r="B139" s="140"/>
      <c r="C139" s="172">
        <f t="shared" si="178"/>
        <v>3.2123307365165226</v>
      </c>
      <c r="D139" s="173">
        <f t="shared" si="178"/>
        <v>3.4169911944004991</v>
      </c>
      <c r="E139" s="173">
        <f t="shared" si="178"/>
        <v>3.594888865750693</v>
      </c>
      <c r="F139" s="173">
        <f t="shared" ref="F139:G139" si="189">F92/F45</f>
        <v>3.6577305306216243</v>
      </c>
      <c r="G139" s="173">
        <f t="shared" si="189"/>
        <v>3.729689602188742</v>
      </c>
      <c r="H139" s="303">
        <f t="shared" ref="H139:I139" si="190">H92/H45</f>
        <v>3.6161545556607977</v>
      </c>
      <c r="I139" s="304">
        <f t="shared" si="190"/>
        <v>3.8086535286274179</v>
      </c>
      <c r="K139" s="174">
        <f t="shared" si="114"/>
        <v>5.3233060148183832E-2</v>
      </c>
    </row>
    <row r="140" spans="1:11" ht="20.100000000000001" customHeight="1" x14ac:dyDescent="0.25">
      <c r="A140" s="44"/>
      <c r="B140" s="17" t="s">
        <v>27</v>
      </c>
      <c r="C140" s="312">
        <f t="shared" si="178"/>
        <v>2.8023372117225618</v>
      </c>
      <c r="D140" s="306">
        <f t="shared" si="178"/>
        <v>3.033304784425102</v>
      </c>
      <c r="E140" s="306">
        <f t="shared" si="178"/>
        <v>3.2179673152924422</v>
      </c>
      <c r="F140" s="306">
        <f t="shared" ref="F140:G140" si="191">F93/F46</f>
        <v>3.2311399783894723</v>
      </c>
      <c r="G140" s="306">
        <f t="shared" si="191"/>
        <v>3.3212824549135807</v>
      </c>
      <c r="H140" s="306">
        <f t="shared" ref="H140:I140" si="192">H93/H46</f>
        <v>3.233322840709596</v>
      </c>
      <c r="I140" s="307">
        <f t="shared" si="192"/>
        <v>3.4114826535608391</v>
      </c>
      <c r="K140" s="364">
        <f t="shared" si="114"/>
        <v>5.5101151857803225E-2</v>
      </c>
    </row>
    <row r="141" spans="1:11" ht="20.100000000000001" customHeight="1" thickBot="1" x14ac:dyDescent="0.3">
      <c r="A141" s="59"/>
      <c r="B141" s="45" t="s">
        <v>28</v>
      </c>
      <c r="C141" s="313">
        <f t="shared" si="178"/>
        <v>3.740813331968623</v>
      </c>
      <c r="D141" s="309">
        <f t="shared" si="178"/>
        <v>3.9033012657132087</v>
      </c>
      <c r="E141" s="309">
        <f t="shared" si="178"/>
        <v>4.1141465629376706</v>
      </c>
      <c r="F141" s="309">
        <f t="shared" ref="F141:G141" si="193">F94/F47</f>
        <v>4.2833593785003146</v>
      </c>
      <c r="G141" s="309">
        <f t="shared" si="193"/>
        <v>4.2992989438979592</v>
      </c>
      <c r="H141" s="309">
        <f t="shared" ref="H141:I141" si="194">H94/H47</f>
        <v>4.145848512128314</v>
      </c>
      <c r="I141" s="310">
        <f t="shared" si="194"/>
        <v>4.3599967943058253</v>
      </c>
      <c r="K141" s="64">
        <f t="shared" si="114"/>
        <v>5.1653667892360144E-2</v>
      </c>
    </row>
    <row r="142" spans="1:11" ht="20.100000000000001" customHeight="1" x14ac:dyDescent="0.25"/>
    <row r="143" spans="1:11" ht="15.75" x14ac:dyDescent="0.25">
      <c r="A143" s="139" t="s">
        <v>50</v>
      </c>
    </row>
  </sheetData>
  <mergeCells count="36">
    <mergeCell ref="F99:F100"/>
    <mergeCell ref="H52:I52"/>
    <mergeCell ref="P52:Q52"/>
    <mergeCell ref="H99:I99"/>
    <mergeCell ref="G52:G53"/>
    <mergeCell ref="O52:O53"/>
    <mergeCell ref="L5:L6"/>
    <mergeCell ref="M5:M6"/>
    <mergeCell ref="N5:N6"/>
    <mergeCell ref="S5:T5"/>
    <mergeCell ref="A5:B6"/>
    <mergeCell ref="C5:C6"/>
    <mergeCell ref="D5:D6"/>
    <mergeCell ref="E5:E6"/>
    <mergeCell ref="K5:K6"/>
    <mergeCell ref="G5:G6"/>
    <mergeCell ref="O5:O6"/>
    <mergeCell ref="H5:I5"/>
    <mergeCell ref="P5:Q5"/>
    <mergeCell ref="F5:F6"/>
    <mergeCell ref="S52:T52"/>
    <mergeCell ref="A99:B100"/>
    <mergeCell ref="C99:C100"/>
    <mergeCell ref="D99:D100"/>
    <mergeCell ref="E99:E100"/>
    <mergeCell ref="K99:K100"/>
    <mergeCell ref="A52:B53"/>
    <mergeCell ref="C52:C53"/>
    <mergeCell ref="D52:D53"/>
    <mergeCell ref="E52:E53"/>
    <mergeCell ref="K52:K53"/>
    <mergeCell ref="L52:L53"/>
    <mergeCell ref="M52:M53"/>
    <mergeCell ref="G99:G100"/>
    <mergeCell ref="F52:F53"/>
    <mergeCell ref="N52:N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P54:Q64 K101:K141 H102:I141 P7:T47 P66:Q94" evalError="1"/>
    <ignoredError sqref="P65:Q65" evalError="1" formula="1"/>
    <ignoredError sqref="O65 K65:M6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83BA9A76-7CB2-4620-BEF6-D7FA4BDE61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Y36 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F8EE2F20-5DEF-45D1-B3FC-42036DDB0E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BC6D0BF4-2C53-46E1-AFF7-C33B6FCE6B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5E5C181B-7D0A-4507-A4F4-5BFF7F6B89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FD143"/>
  <sheetViews>
    <sheetView showGridLines="0" workbookViewId="0">
      <selection activeCell="H54" sqref="H54:I91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3" max="304" width="9.140625" style="2"/>
  </cols>
  <sheetData>
    <row r="1" spans="1:304" x14ac:dyDescent="0.25">
      <c r="A1" s="1" t="s">
        <v>75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'6'!S3</f>
        <v>VARIAÇÃO (JAN.-SET)</v>
      </c>
    </row>
    <row r="4" spans="1:304" ht="15.75" thickBot="1" x14ac:dyDescent="0.3"/>
    <row r="5" spans="1:304" ht="24" customHeight="1" x14ac:dyDescent="0.25">
      <c r="A5" s="461" t="s">
        <v>48</v>
      </c>
      <c r="B5" s="478"/>
      <c r="C5" s="463">
        <v>2016</v>
      </c>
      <c r="D5" s="456">
        <v>2017</v>
      </c>
      <c r="E5" s="456">
        <v>2018</v>
      </c>
      <c r="F5" s="456">
        <v>2019</v>
      </c>
      <c r="G5" s="467">
        <v>2020</v>
      </c>
      <c r="H5" s="470" t="s">
        <v>103</v>
      </c>
      <c r="I5" s="469"/>
      <c r="K5" s="484">
        <v>2016</v>
      </c>
      <c r="L5" s="456">
        <v>2017</v>
      </c>
      <c r="M5" s="456">
        <v>2018</v>
      </c>
      <c r="N5" s="456">
        <v>2019</v>
      </c>
      <c r="O5" s="467">
        <v>2020</v>
      </c>
      <c r="P5" s="470" t="str">
        <f>H5</f>
        <v>janeiro - setembro</v>
      </c>
      <c r="Q5" s="469"/>
      <c r="S5" s="482" t="s">
        <v>98</v>
      </c>
      <c r="T5" s="483"/>
    </row>
    <row r="6" spans="1:304" ht="21.75" customHeight="1" thickBot="1" x14ac:dyDescent="0.3">
      <c r="A6" s="479"/>
      <c r="B6" s="480"/>
      <c r="C6" s="481"/>
      <c r="D6" s="457"/>
      <c r="E6" s="457"/>
      <c r="F6" s="457"/>
      <c r="G6" s="486"/>
      <c r="H6" s="249">
        <v>2020</v>
      </c>
      <c r="I6" s="251">
        <v>2021</v>
      </c>
      <c r="K6" s="485"/>
      <c r="L6" s="457"/>
      <c r="M6" s="457"/>
      <c r="N6" s="457"/>
      <c r="O6" s="486"/>
      <c r="P6" s="249">
        <v>2020</v>
      </c>
      <c r="Q6" s="251">
        <v>2021</v>
      </c>
      <c r="S6" s="178" t="s">
        <v>0</v>
      </c>
      <c r="T6" s="179" t="s">
        <v>49</v>
      </c>
    </row>
    <row r="7" spans="1:304" ht="20.100000000000001" customHeight="1" thickBot="1" x14ac:dyDescent="0.3">
      <c r="A7" s="22" t="s">
        <v>11</v>
      </c>
      <c r="B7" s="23"/>
      <c r="C7" s="30">
        <v>4702002</v>
      </c>
      <c r="D7" s="31">
        <v>5732995</v>
      </c>
      <c r="E7" s="31">
        <v>5593310</v>
      </c>
      <c r="F7" s="66">
        <v>6042471</v>
      </c>
      <c r="G7" s="32">
        <v>3393433</v>
      </c>
      <c r="H7" s="31">
        <v>2403298</v>
      </c>
      <c r="I7" s="235">
        <v>2078347</v>
      </c>
      <c r="K7" s="192">
        <f t="shared" ref="K7:Q7" si="0">C7/C45</f>
        <v>0.18412008414855971</v>
      </c>
      <c r="L7" s="42">
        <f t="shared" si="0"/>
        <v>0.2069275267197703</v>
      </c>
      <c r="M7" s="42">
        <f t="shared" si="0"/>
        <v>0.19266235803865228</v>
      </c>
      <c r="N7" s="42">
        <f t="shared" si="0"/>
        <v>0.17896836600105417</v>
      </c>
      <c r="O7" s="278">
        <f t="shared" si="0"/>
        <v>0.18994795821364677</v>
      </c>
      <c r="P7" s="279">
        <f t="shared" si="0"/>
        <v>0.18244954335573524</v>
      </c>
      <c r="Q7" s="280">
        <f t="shared" si="0"/>
        <v>0.20574604841491118</v>
      </c>
      <c r="S7" s="144">
        <f>(I7-H7)/H7</f>
        <v>-0.13521044830894879</v>
      </c>
      <c r="T7" s="143">
        <f>(Q7-P7)*100</f>
        <v>2.3296505059175936</v>
      </c>
    </row>
    <row r="8" spans="1:304" s="18" customFormat="1" ht="20.100000000000001" customHeight="1" x14ac:dyDescent="0.25">
      <c r="A8" s="44"/>
      <c r="B8" s="17" t="s">
        <v>27</v>
      </c>
      <c r="C8" s="52">
        <v>107836</v>
      </c>
      <c r="D8" s="53">
        <v>103802</v>
      </c>
      <c r="E8" s="53">
        <v>260987</v>
      </c>
      <c r="F8" s="395">
        <v>243887</v>
      </c>
      <c r="G8" s="54">
        <v>149076</v>
      </c>
      <c r="H8" s="53">
        <v>70960</v>
      </c>
      <c r="I8" s="236">
        <v>232430</v>
      </c>
      <c r="K8" s="193">
        <f t="shared" ref="K8:Q8" si="1">C8/C7</f>
        <v>2.293406085322805E-2</v>
      </c>
      <c r="L8" s="55">
        <f t="shared" si="1"/>
        <v>1.8106068468575327E-2</v>
      </c>
      <c r="M8" s="55">
        <f t="shared" si="1"/>
        <v>4.6660564138229423E-2</v>
      </c>
      <c r="N8" s="55">
        <f t="shared" si="1"/>
        <v>4.0362129996155544E-2</v>
      </c>
      <c r="O8" s="281">
        <f t="shared" si="1"/>
        <v>4.3930733272175997E-2</v>
      </c>
      <c r="P8" s="282">
        <f t="shared" si="1"/>
        <v>2.9526092894014807E-2</v>
      </c>
      <c r="Q8" s="283">
        <f t="shared" si="1"/>
        <v>0.11183406813202992</v>
      </c>
      <c r="S8" s="145">
        <f t="shared" ref="S8:S47" si="2">(I8-H8)/H8</f>
        <v>2.2755073280721532</v>
      </c>
      <c r="T8" s="146">
        <f t="shared" ref="T8:T47" si="3">(Q8-P8)*100</f>
        <v>8.2307975238015114</v>
      </c>
      <c r="X8"/>
      <c r="Y8"/>
      <c r="Z8"/>
      <c r="AA8"/>
      <c r="AB8"/>
      <c r="AC8"/>
      <c r="AD8"/>
      <c r="AE8"/>
      <c r="AF8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4594166</v>
      </c>
      <c r="D9" s="53">
        <v>5629193</v>
      </c>
      <c r="E9" s="53">
        <v>5332323</v>
      </c>
      <c r="F9" s="395">
        <v>5798584</v>
      </c>
      <c r="G9" s="54">
        <v>3244357</v>
      </c>
      <c r="H9" s="53">
        <v>2332338</v>
      </c>
      <c r="I9" s="236">
        <v>1845917</v>
      </c>
      <c r="K9" s="193">
        <f t="shared" ref="K9:Q9" si="4">C9/C7</f>
        <v>0.97706593914677198</v>
      </c>
      <c r="L9" s="55">
        <f t="shared" si="4"/>
        <v>0.98189393153142468</v>
      </c>
      <c r="M9" s="55">
        <f t="shared" si="4"/>
        <v>0.95333943586177061</v>
      </c>
      <c r="N9" s="55">
        <f t="shared" si="4"/>
        <v>0.95963787000384448</v>
      </c>
      <c r="O9" s="281">
        <f t="shared" si="4"/>
        <v>0.956069266727824</v>
      </c>
      <c r="P9" s="282">
        <f t="shared" si="4"/>
        <v>0.97047390710598525</v>
      </c>
      <c r="Q9" s="283">
        <f t="shared" si="4"/>
        <v>0.8881659318679701</v>
      </c>
      <c r="S9" s="145">
        <f t="shared" si="2"/>
        <v>-0.20855510650686135</v>
      </c>
      <c r="T9" s="146">
        <f t="shared" si="3"/>
        <v>-8.2307975238015132</v>
      </c>
      <c r="X9"/>
      <c r="Y9"/>
      <c r="Z9"/>
      <c r="AA9"/>
      <c r="AB9"/>
      <c r="AC9"/>
      <c r="AD9"/>
      <c r="AE9"/>
      <c r="AF9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364939</v>
      </c>
      <c r="D10" s="31">
        <v>476985</v>
      </c>
      <c r="E10" s="31">
        <v>302334</v>
      </c>
      <c r="F10" s="66">
        <v>272418</v>
      </c>
      <c r="G10" s="32">
        <v>154593</v>
      </c>
      <c r="H10" s="31">
        <v>108581</v>
      </c>
      <c r="I10" s="235">
        <v>91344</v>
      </c>
      <c r="K10" s="192">
        <f t="shared" ref="K10:Q10" si="5">C10/C45</f>
        <v>1.4290210720686897E-2</v>
      </c>
      <c r="L10" s="42">
        <f t="shared" si="5"/>
        <v>1.7216363581763046E-2</v>
      </c>
      <c r="M10" s="42">
        <f t="shared" si="5"/>
        <v>1.0413937606758412E-2</v>
      </c>
      <c r="N10" s="42">
        <f t="shared" si="5"/>
        <v>8.0685872268605307E-3</v>
      </c>
      <c r="O10" s="278">
        <f t="shared" si="5"/>
        <v>8.6533680506208008E-3</v>
      </c>
      <c r="P10" s="279">
        <f t="shared" si="5"/>
        <v>8.2430700924767085E-3</v>
      </c>
      <c r="Q10" s="280">
        <f t="shared" si="5"/>
        <v>9.0426031102658257E-3</v>
      </c>
      <c r="S10" s="144">
        <f t="shared" si="2"/>
        <v>-0.15874784722925742</v>
      </c>
      <c r="T10" s="143">
        <f t="shared" si="3"/>
        <v>7.9953301778911717E-2</v>
      </c>
    </row>
    <row r="11" spans="1:304" s="18" customFormat="1" ht="20.100000000000001" customHeight="1" x14ac:dyDescent="0.25">
      <c r="A11" s="44"/>
      <c r="B11" s="17" t="s">
        <v>27</v>
      </c>
      <c r="C11" s="52">
        <v>362356</v>
      </c>
      <c r="D11" s="53">
        <v>464599</v>
      </c>
      <c r="E11" s="53">
        <v>278595</v>
      </c>
      <c r="F11" s="395">
        <v>223237</v>
      </c>
      <c r="G11" s="54">
        <v>131024</v>
      </c>
      <c r="H11" s="53">
        <v>90647</v>
      </c>
      <c r="I11" s="236">
        <v>72072</v>
      </c>
      <c r="K11" s="193">
        <f t="shared" ref="K11:Q11" si="6">C11/C10</f>
        <v>0.99292210479011556</v>
      </c>
      <c r="L11" s="55">
        <f t="shared" si="6"/>
        <v>0.97403272639600824</v>
      </c>
      <c r="M11" s="55">
        <f t="shared" si="6"/>
        <v>0.92148087876322216</v>
      </c>
      <c r="N11" s="55">
        <f t="shared" si="6"/>
        <v>0.81946493990852298</v>
      </c>
      <c r="O11" s="281">
        <f t="shared" si="6"/>
        <v>0.84754160925785771</v>
      </c>
      <c r="P11" s="282">
        <f t="shared" si="6"/>
        <v>0.83483298182923349</v>
      </c>
      <c r="Q11" s="283">
        <f t="shared" si="6"/>
        <v>0.78901734104046239</v>
      </c>
      <c r="S11" s="145">
        <f t="shared" si="2"/>
        <v>-0.20491577217116949</v>
      </c>
      <c r="T11" s="146">
        <f t="shared" si="3"/>
        <v>-4.5815640788771095</v>
      </c>
      <c r="X11"/>
      <c r="Y11"/>
      <c r="Z11"/>
      <c r="AA11"/>
      <c r="AB11"/>
      <c r="AC11"/>
      <c r="AD11"/>
      <c r="AE11"/>
      <c r="AF1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2583</v>
      </c>
      <c r="D12" s="53">
        <v>12386</v>
      </c>
      <c r="E12" s="53">
        <v>23739</v>
      </c>
      <c r="F12" s="395">
        <v>49181</v>
      </c>
      <c r="G12" s="54">
        <v>23569</v>
      </c>
      <c r="H12" s="53">
        <v>17934</v>
      </c>
      <c r="I12" s="236">
        <v>19272</v>
      </c>
      <c r="K12" s="193">
        <f t="shared" ref="K12:Q12" si="7">C12/C10</f>
        <v>7.0778952098843918E-3</v>
      </c>
      <c r="L12" s="55">
        <f t="shared" si="7"/>
        <v>2.5967273603991741E-2</v>
      </c>
      <c r="M12" s="55">
        <f t="shared" si="7"/>
        <v>7.8519121236777872E-2</v>
      </c>
      <c r="N12" s="55">
        <f t="shared" si="7"/>
        <v>0.18053506009147707</v>
      </c>
      <c r="O12" s="281">
        <f t="shared" si="7"/>
        <v>0.15245839074214226</v>
      </c>
      <c r="P12" s="282">
        <f t="shared" si="7"/>
        <v>0.16516701817076651</v>
      </c>
      <c r="Q12" s="283">
        <f t="shared" si="7"/>
        <v>0.21098265895953758</v>
      </c>
      <c r="S12" s="145">
        <f t="shared" si="2"/>
        <v>7.4606891937102709E-2</v>
      </c>
      <c r="T12" s="146">
        <f t="shared" si="3"/>
        <v>4.5815640788771068</v>
      </c>
      <c r="X12"/>
      <c r="Y12"/>
      <c r="Z12"/>
      <c r="AA12"/>
      <c r="AB12"/>
      <c r="AC12"/>
      <c r="AD12"/>
      <c r="AE12"/>
      <c r="AF12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3467330</v>
      </c>
      <c r="D13" s="31">
        <v>4379112</v>
      </c>
      <c r="E13" s="31">
        <v>4100973</v>
      </c>
      <c r="F13" s="66">
        <v>4526694</v>
      </c>
      <c r="G13" s="32">
        <v>2630040</v>
      </c>
      <c r="H13" s="31">
        <v>1962916</v>
      </c>
      <c r="I13" s="235">
        <v>1620811</v>
      </c>
      <c r="K13" s="192">
        <f t="shared" ref="K13:Q13" si="8">C13/C45</f>
        <v>0.13577303696825851</v>
      </c>
      <c r="L13" s="42">
        <f t="shared" si="8"/>
        <v>0.15806028356711749</v>
      </c>
      <c r="M13" s="42">
        <f t="shared" si="8"/>
        <v>0.14125859793804491</v>
      </c>
      <c r="N13" s="42">
        <f t="shared" si="8"/>
        <v>0.1340734657339317</v>
      </c>
      <c r="O13" s="278">
        <f t="shared" si="8"/>
        <v>0.14721691220077707</v>
      </c>
      <c r="P13" s="279">
        <f t="shared" si="8"/>
        <v>0.14901736191086848</v>
      </c>
      <c r="Q13" s="280">
        <f t="shared" si="8"/>
        <v>0.16045225290936529</v>
      </c>
      <c r="S13" s="144">
        <f t="shared" si="2"/>
        <v>-0.17428407532467002</v>
      </c>
      <c r="T13" s="143">
        <f t="shared" si="3"/>
        <v>1.1434890998496816</v>
      </c>
    </row>
    <row r="14" spans="1:304" s="18" customFormat="1" ht="20.100000000000001" customHeight="1" x14ac:dyDescent="0.25">
      <c r="A14" s="44"/>
      <c r="B14" s="17" t="s">
        <v>27</v>
      </c>
      <c r="C14" s="52">
        <v>790278</v>
      </c>
      <c r="D14" s="53">
        <v>641758</v>
      </c>
      <c r="E14" s="53">
        <v>505185</v>
      </c>
      <c r="F14" s="395">
        <v>233684</v>
      </c>
      <c r="G14" s="244">
        <v>94945</v>
      </c>
      <c r="H14" s="243">
        <v>75976</v>
      </c>
      <c r="I14" s="274">
        <v>55072</v>
      </c>
      <c r="K14" s="193">
        <f t="shared" ref="K14:Q14" si="9">C14/C13</f>
        <v>0.22792119584810214</v>
      </c>
      <c r="L14" s="55">
        <f t="shared" si="9"/>
        <v>0.14654980279106813</v>
      </c>
      <c r="M14" s="55">
        <f t="shared" si="9"/>
        <v>0.12318661937057376</v>
      </c>
      <c r="N14" s="55">
        <f t="shared" si="9"/>
        <v>5.1623546897581328E-2</v>
      </c>
      <c r="O14" s="284">
        <f t="shared" si="9"/>
        <v>3.6100211403628839E-2</v>
      </c>
      <c r="P14" s="285">
        <f t="shared" si="9"/>
        <v>3.8705680732135254E-2</v>
      </c>
      <c r="Q14" s="286">
        <f t="shared" si="9"/>
        <v>3.3978051728424843E-2</v>
      </c>
      <c r="S14" s="145">
        <f t="shared" si="2"/>
        <v>-0.27513951774244499</v>
      </c>
      <c r="T14" s="146">
        <f t="shared" si="3"/>
        <v>-0.47276290037104107</v>
      </c>
      <c r="X14"/>
      <c r="Y14"/>
      <c r="Z14"/>
      <c r="AA14"/>
      <c r="AB14"/>
      <c r="AC14"/>
      <c r="AD14"/>
      <c r="AE14"/>
      <c r="AF14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17" t="s">
        <v>28</v>
      </c>
      <c r="C15" s="52">
        <v>2677052</v>
      </c>
      <c r="D15" s="53">
        <v>3737354</v>
      </c>
      <c r="E15" s="53">
        <v>3595788</v>
      </c>
      <c r="F15" s="395">
        <v>4293010</v>
      </c>
      <c r="G15" s="244">
        <v>2535095</v>
      </c>
      <c r="H15" s="243">
        <v>1886940</v>
      </c>
      <c r="I15" s="274">
        <v>1565739</v>
      </c>
      <c r="K15" s="193">
        <f t="shared" ref="K15:Q15" si="10">C15/C13</f>
        <v>0.77207880415189789</v>
      </c>
      <c r="L15" s="55">
        <f t="shared" si="10"/>
        <v>0.85345019720893189</v>
      </c>
      <c r="M15" s="55">
        <f t="shared" si="10"/>
        <v>0.87681338062942626</v>
      </c>
      <c r="N15" s="55">
        <f t="shared" si="10"/>
        <v>0.94837645310241869</v>
      </c>
      <c r="O15" s="284">
        <f t="shared" si="10"/>
        <v>0.96389978859637115</v>
      </c>
      <c r="P15" s="285">
        <f t="shared" si="10"/>
        <v>0.96129431926786479</v>
      </c>
      <c r="Q15" s="286">
        <f t="shared" si="10"/>
        <v>0.96602194827157517</v>
      </c>
      <c r="S15" s="145">
        <f t="shared" si="2"/>
        <v>-0.17022321854430983</v>
      </c>
      <c r="T15" s="146">
        <f t="shared" si="3"/>
        <v>0.47276290037103763</v>
      </c>
      <c r="X15"/>
      <c r="Y15"/>
      <c r="Z15"/>
      <c r="AA15"/>
      <c r="AB15"/>
      <c r="AC15"/>
      <c r="AD15"/>
      <c r="AE15"/>
      <c r="AF1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39672</v>
      </c>
      <c r="D16" s="31">
        <v>46278</v>
      </c>
      <c r="E16" s="31">
        <v>123104</v>
      </c>
      <c r="F16" s="66">
        <v>114133</v>
      </c>
      <c r="G16" s="32">
        <v>23134</v>
      </c>
      <c r="H16" s="31">
        <v>22704</v>
      </c>
      <c r="I16" s="235">
        <v>1815</v>
      </c>
      <c r="K16" s="192">
        <f t="shared" ref="K16:Q16" si="11">C16/C45</f>
        <v>1.5534684966832554E-3</v>
      </c>
      <c r="L16" s="42">
        <f t="shared" si="11"/>
        <v>1.6703646316694031E-3</v>
      </c>
      <c r="M16" s="42">
        <f t="shared" si="11"/>
        <v>4.2403347792255835E-3</v>
      </c>
      <c r="N16" s="42">
        <f t="shared" si="11"/>
        <v>3.3804376581696985E-3</v>
      </c>
      <c r="O16" s="278">
        <f t="shared" si="11"/>
        <v>1.294929372501094E-3</v>
      </c>
      <c r="P16" s="279">
        <f t="shared" si="11"/>
        <v>1.7236041607610094E-3</v>
      </c>
      <c r="Q16" s="280">
        <f t="shared" si="11"/>
        <v>1.7967600110716054E-4</v>
      </c>
      <c r="S16" s="144">
        <f t="shared" si="2"/>
        <v>-0.92005813953488369</v>
      </c>
      <c r="T16" s="143">
        <f t="shared" si="3"/>
        <v>-0.1543928159653849</v>
      </c>
    </row>
    <row r="17" spans="1:304" s="18" customFormat="1" ht="20.100000000000001" customHeight="1" thickBot="1" x14ac:dyDescent="0.3">
      <c r="A17" s="44"/>
      <c r="B17" s="17" t="s">
        <v>27</v>
      </c>
      <c r="C17" s="52">
        <v>39672</v>
      </c>
      <c r="D17" s="53">
        <v>46278</v>
      </c>
      <c r="E17" s="53">
        <v>123104</v>
      </c>
      <c r="F17" s="395">
        <v>114133</v>
      </c>
      <c r="G17" s="54">
        <v>23134</v>
      </c>
      <c r="H17" s="53">
        <v>22704</v>
      </c>
      <c r="I17" s="236">
        <v>1815</v>
      </c>
      <c r="K17" s="193">
        <f t="shared" ref="K17:Q17" si="12">C17/C16</f>
        <v>1</v>
      </c>
      <c r="L17" s="55">
        <f t="shared" si="12"/>
        <v>1</v>
      </c>
      <c r="M17" s="55">
        <f t="shared" si="12"/>
        <v>1</v>
      </c>
      <c r="N17" s="55">
        <f t="shared" si="12"/>
        <v>1</v>
      </c>
      <c r="O17" s="281">
        <f t="shared" si="12"/>
        <v>1</v>
      </c>
      <c r="P17" s="282">
        <f t="shared" si="12"/>
        <v>1</v>
      </c>
      <c r="Q17" s="283">
        <f t="shared" si="12"/>
        <v>1</v>
      </c>
      <c r="S17" s="145">
        <f t="shared" si="2"/>
        <v>-0.92005813953488369</v>
      </c>
      <c r="T17" s="146">
        <f t="shared" si="3"/>
        <v>0</v>
      </c>
      <c r="X17"/>
      <c r="Y17"/>
      <c r="Z17"/>
      <c r="AA17"/>
      <c r="AB17"/>
      <c r="AC17"/>
      <c r="AD17"/>
      <c r="AE17"/>
      <c r="AF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21660</v>
      </c>
      <c r="D18" s="31">
        <v>12633</v>
      </c>
      <c r="E18" s="31">
        <v>10045</v>
      </c>
      <c r="F18" s="66">
        <v>19629</v>
      </c>
      <c r="G18" s="32">
        <v>44990</v>
      </c>
      <c r="H18" s="31">
        <v>31331</v>
      </c>
      <c r="I18" s="235">
        <v>12407</v>
      </c>
      <c r="K18" s="192">
        <f t="shared" ref="K18:Q18" si="13">C18/C45</f>
        <v>8.4815808726959347E-4</v>
      </c>
      <c r="L18" s="42">
        <f t="shared" si="13"/>
        <v>4.5597727628418622E-4</v>
      </c>
      <c r="M18" s="42">
        <f t="shared" si="13"/>
        <v>3.4600145289609587E-4</v>
      </c>
      <c r="N18" s="42">
        <f t="shared" si="13"/>
        <v>5.8137971307345828E-4</v>
      </c>
      <c r="O18" s="278">
        <f t="shared" si="13"/>
        <v>2.5183224893587019E-3</v>
      </c>
      <c r="P18" s="279">
        <f t="shared" si="13"/>
        <v>2.3785342653630721E-3</v>
      </c>
      <c r="Q18" s="280">
        <f t="shared" si="13"/>
        <v>1.2282314852542925E-3</v>
      </c>
      <c r="S18" s="144">
        <f t="shared" si="2"/>
        <v>-0.60400242571255303</v>
      </c>
      <c r="T18" s="143">
        <f t="shared" si="3"/>
        <v>-0.11503027801087796</v>
      </c>
    </row>
    <row r="19" spans="1:304" s="18" customFormat="1" ht="20.100000000000001" customHeight="1" x14ac:dyDescent="0.25">
      <c r="A19" s="44"/>
      <c r="B19" s="17" t="s">
        <v>27</v>
      </c>
      <c r="C19" s="52">
        <v>21361</v>
      </c>
      <c r="D19" s="53">
        <v>11468</v>
      </c>
      <c r="E19" s="53">
        <v>6646</v>
      </c>
      <c r="F19" s="395">
        <v>15658</v>
      </c>
      <c r="G19" s="54">
        <v>23859</v>
      </c>
      <c r="H19" s="53">
        <v>16301</v>
      </c>
      <c r="I19" s="236">
        <v>9091</v>
      </c>
      <c r="K19" s="193">
        <f t="shared" ref="K19:Q19" si="14">C19/C18</f>
        <v>0.98619575253924285</v>
      </c>
      <c r="L19" s="55">
        <f t="shared" si="14"/>
        <v>0.90778120794743922</v>
      </c>
      <c r="M19" s="55">
        <f t="shared" si="14"/>
        <v>0.66162269785963168</v>
      </c>
      <c r="N19" s="55">
        <f t="shared" si="14"/>
        <v>0.79769728462988432</v>
      </c>
      <c r="O19" s="281">
        <f t="shared" si="14"/>
        <v>0.53031784841075791</v>
      </c>
      <c r="P19" s="282">
        <f t="shared" si="14"/>
        <v>0.5202834253614631</v>
      </c>
      <c r="Q19" s="283">
        <f t="shared" si="14"/>
        <v>0.73273152252760543</v>
      </c>
      <c r="S19" s="145">
        <f t="shared" si="2"/>
        <v>-0.44230415311944055</v>
      </c>
      <c r="T19" s="146">
        <f t="shared" si="3"/>
        <v>21.244809716614231</v>
      </c>
      <c r="X19"/>
      <c r="Y19"/>
      <c r="Z19"/>
      <c r="AA19"/>
      <c r="AB19"/>
      <c r="AC19"/>
      <c r="AD19"/>
      <c r="AE19"/>
      <c r="AF19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299</v>
      </c>
      <c r="D20" s="53">
        <v>1165</v>
      </c>
      <c r="E20" s="53">
        <v>3399</v>
      </c>
      <c r="F20" s="395">
        <v>3971</v>
      </c>
      <c r="G20" s="54">
        <v>21131</v>
      </c>
      <c r="H20" s="53">
        <v>15030</v>
      </c>
      <c r="I20" s="236">
        <v>3316</v>
      </c>
      <c r="K20" s="193">
        <f t="shared" ref="K20:Q20" si="15">C20/C18</f>
        <v>1.3804247460757157E-2</v>
      </c>
      <c r="L20" s="55">
        <f t="shared" si="15"/>
        <v>9.2218792052560755E-2</v>
      </c>
      <c r="M20" s="55">
        <f t="shared" si="15"/>
        <v>0.33837730214036832</v>
      </c>
      <c r="N20" s="55">
        <f t="shared" si="15"/>
        <v>0.20230271537011565</v>
      </c>
      <c r="O20" s="281">
        <f t="shared" si="15"/>
        <v>0.46968215158924204</v>
      </c>
      <c r="P20" s="282">
        <f t="shared" si="15"/>
        <v>0.4797165746385369</v>
      </c>
      <c r="Q20" s="283">
        <f t="shared" si="15"/>
        <v>0.26726847747239463</v>
      </c>
      <c r="S20" s="145">
        <f t="shared" si="2"/>
        <v>-0.77937458416500338</v>
      </c>
      <c r="T20" s="146">
        <f t="shared" si="3"/>
        <v>-21.244809716614228</v>
      </c>
      <c r="X20"/>
      <c r="Y20"/>
      <c r="Z20"/>
      <c r="AA20"/>
      <c r="AB20"/>
      <c r="AC20"/>
      <c r="AD20"/>
      <c r="AE20"/>
      <c r="AF20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20984</v>
      </c>
      <c r="D21" s="31">
        <v>45120</v>
      </c>
      <c r="E21" s="31">
        <v>98963</v>
      </c>
      <c r="F21" s="66">
        <v>77778</v>
      </c>
      <c r="G21" s="32">
        <v>28035</v>
      </c>
      <c r="H21" s="31">
        <v>22604</v>
      </c>
      <c r="I21" s="235">
        <v>15525</v>
      </c>
      <c r="K21" s="192">
        <f t="shared" ref="K21:Q21" si="16">C21/C45</f>
        <v>8.2168741012304477E-4</v>
      </c>
      <c r="L21" s="42">
        <f t="shared" si="16"/>
        <v>1.6285676170301972E-3</v>
      </c>
      <c r="M21" s="42">
        <f t="shared" si="16"/>
        <v>3.4087946025840058E-3</v>
      </c>
      <c r="N21" s="42">
        <f t="shared" si="16"/>
        <v>2.3036604678499891E-3</v>
      </c>
      <c r="O21" s="278">
        <f t="shared" si="16"/>
        <v>1.5692636361229432E-3</v>
      </c>
      <c r="P21" s="279">
        <f t="shared" si="16"/>
        <v>1.716012528622351E-3</v>
      </c>
      <c r="Q21" s="280">
        <f t="shared" si="16"/>
        <v>1.5368980259992658E-3</v>
      </c>
      <c r="S21" s="144">
        <f t="shared" si="2"/>
        <v>-0.31317465935232702</v>
      </c>
      <c r="T21" s="143">
        <f t="shared" si="3"/>
        <v>-1.7911450262308524E-2</v>
      </c>
    </row>
    <row r="22" spans="1:304" s="18" customFormat="1" ht="20.100000000000001" customHeight="1" x14ac:dyDescent="0.25">
      <c r="A22" s="44"/>
      <c r="B22" s="17" t="s">
        <v>27</v>
      </c>
      <c r="C22" s="52">
        <v>7118</v>
      </c>
      <c r="D22" s="53">
        <v>6395</v>
      </c>
      <c r="E22" s="53">
        <v>11106</v>
      </c>
      <c r="F22" s="395">
        <v>6102</v>
      </c>
      <c r="G22" s="54">
        <v>5597</v>
      </c>
      <c r="H22" s="53">
        <v>3660</v>
      </c>
      <c r="I22" s="236">
        <v>4320</v>
      </c>
      <c r="K22" s="193">
        <f t="shared" ref="K22:Q22" si="17">C22/C21</f>
        <v>0.3392108272969882</v>
      </c>
      <c r="L22" s="55">
        <f t="shared" si="17"/>
        <v>0.14173315602836881</v>
      </c>
      <c r="M22" s="55">
        <f t="shared" si="17"/>
        <v>0.11222376039529926</v>
      </c>
      <c r="N22" s="55">
        <f t="shared" si="17"/>
        <v>7.8454061559824109E-2</v>
      </c>
      <c r="O22" s="281">
        <f t="shared" si="17"/>
        <v>0.19964330301408953</v>
      </c>
      <c r="P22" s="282">
        <f t="shared" si="17"/>
        <v>0.16191824455848522</v>
      </c>
      <c r="Q22" s="283">
        <f t="shared" si="17"/>
        <v>0.27826086956521739</v>
      </c>
      <c r="S22" s="145">
        <f t="shared" si="2"/>
        <v>0.18032786885245902</v>
      </c>
      <c r="T22" s="146">
        <f t="shared" si="3"/>
        <v>11.634262500673218</v>
      </c>
      <c r="X22"/>
      <c r="Y22"/>
      <c r="Z22"/>
      <c r="AA22"/>
      <c r="AB22"/>
      <c r="AC22"/>
      <c r="AD22"/>
      <c r="AE22"/>
      <c r="AF22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13866</v>
      </c>
      <c r="D23" s="53">
        <v>38725</v>
      </c>
      <c r="E23" s="53">
        <v>87857</v>
      </c>
      <c r="F23" s="395">
        <v>71676</v>
      </c>
      <c r="G23" s="54">
        <v>22438</v>
      </c>
      <c r="H23" s="53">
        <v>18944</v>
      </c>
      <c r="I23" s="236">
        <v>11205</v>
      </c>
      <c r="K23" s="193">
        <f t="shared" ref="K23:Q23" si="18">C23/C21</f>
        <v>0.66078917270301185</v>
      </c>
      <c r="L23" s="55">
        <f t="shared" si="18"/>
        <v>0.85826684397163122</v>
      </c>
      <c r="M23" s="55">
        <f t="shared" si="18"/>
        <v>0.88777623960470076</v>
      </c>
      <c r="N23" s="55">
        <f t="shared" si="18"/>
        <v>0.92154593844017585</v>
      </c>
      <c r="O23" s="281">
        <f t="shared" si="18"/>
        <v>0.8003566969859105</v>
      </c>
      <c r="P23" s="282">
        <f t="shared" si="18"/>
        <v>0.83808175544151475</v>
      </c>
      <c r="Q23" s="283">
        <f t="shared" si="18"/>
        <v>0.72173913043478266</v>
      </c>
      <c r="S23" s="145">
        <f t="shared" si="2"/>
        <v>-0.40851984797297297</v>
      </c>
      <c r="T23" s="146">
        <f t="shared" si="3"/>
        <v>-11.634262500673209</v>
      </c>
      <c r="X23"/>
      <c r="Y23"/>
      <c r="Z23"/>
      <c r="AA23"/>
      <c r="AB23"/>
      <c r="AC23"/>
      <c r="AD23"/>
      <c r="AE23"/>
      <c r="AF23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2635220</v>
      </c>
      <c r="D24" s="31">
        <v>1598559</v>
      </c>
      <c r="E24" s="31">
        <v>1978945</v>
      </c>
      <c r="F24" s="66">
        <v>2189491</v>
      </c>
      <c r="G24" s="32">
        <v>1189901</v>
      </c>
      <c r="H24" s="31">
        <v>859680</v>
      </c>
      <c r="I24" s="235">
        <v>610888</v>
      </c>
      <c r="K24" s="192">
        <f t="shared" ref="K24:Q24" si="19">C24/C45</f>
        <v>0.10318943465995283</v>
      </c>
      <c r="L24" s="42">
        <f t="shared" si="19"/>
        <v>5.7698613060996787E-2</v>
      </c>
      <c r="M24" s="42">
        <f t="shared" si="19"/>
        <v>6.8165041831902889E-2</v>
      </c>
      <c r="N24" s="42">
        <f t="shared" si="19"/>
        <v>6.4849235791783547E-2</v>
      </c>
      <c r="O24" s="278">
        <f t="shared" si="19"/>
        <v>6.6604899942440746E-2</v>
      </c>
      <c r="P24" s="279">
        <f t="shared" si="19"/>
        <v>6.5263743169618776E-2</v>
      </c>
      <c r="Q24" s="280">
        <f t="shared" si="19"/>
        <v>6.0474883175951018E-2</v>
      </c>
      <c r="S24" s="144">
        <f t="shared" si="2"/>
        <v>-0.28940070723990324</v>
      </c>
      <c r="T24" s="143">
        <f t="shared" si="3"/>
        <v>-0.47888599936677589</v>
      </c>
    </row>
    <row r="25" spans="1:304" s="18" customFormat="1" ht="19.5" customHeight="1" x14ac:dyDescent="0.25">
      <c r="A25" s="44"/>
      <c r="B25" s="17" t="s">
        <v>27</v>
      </c>
      <c r="C25" s="52">
        <v>680884</v>
      </c>
      <c r="D25" s="53">
        <v>222331</v>
      </c>
      <c r="E25" s="53">
        <v>956750</v>
      </c>
      <c r="F25" s="395">
        <v>1056162</v>
      </c>
      <c r="G25" s="54">
        <v>548075</v>
      </c>
      <c r="H25" s="53">
        <v>383558</v>
      </c>
      <c r="I25" s="236">
        <v>282736</v>
      </c>
      <c r="K25" s="193">
        <f t="shared" ref="K25:Q25" si="20">C25/C24</f>
        <v>0.25837842760756219</v>
      </c>
      <c r="L25" s="55">
        <f t="shared" si="20"/>
        <v>0.13908213584859863</v>
      </c>
      <c r="M25" s="55">
        <f t="shared" si="20"/>
        <v>0.48346467435931773</v>
      </c>
      <c r="N25" s="55">
        <f t="shared" si="20"/>
        <v>0.48237786773272873</v>
      </c>
      <c r="O25" s="281">
        <f t="shared" si="20"/>
        <v>0.46060554617569027</v>
      </c>
      <c r="P25" s="282">
        <f t="shared" si="20"/>
        <v>0.44616368881444257</v>
      </c>
      <c r="Q25" s="283">
        <f t="shared" si="20"/>
        <v>0.46282788334359165</v>
      </c>
      <c r="S25" s="145">
        <f t="shared" si="2"/>
        <v>-0.26285985431147313</v>
      </c>
      <c r="T25" s="146">
        <f t="shared" si="3"/>
        <v>1.6664194529149079</v>
      </c>
      <c r="X25"/>
      <c r="Y25"/>
      <c r="Z25"/>
      <c r="AA25"/>
      <c r="AB25"/>
      <c r="AC25"/>
      <c r="AD25"/>
      <c r="AE25"/>
      <c r="AF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1954336</v>
      </c>
      <c r="D26" s="53">
        <v>1376228</v>
      </c>
      <c r="E26" s="53">
        <v>1022195</v>
      </c>
      <c r="F26" s="395">
        <v>1133329</v>
      </c>
      <c r="G26" s="54">
        <v>641826</v>
      </c>
      <c r="H26" s="53">
        <v>476122</v>
      </c>
      <c r="I26" s="236">
        <v>328152</v>
      </c>
      <c r="K26" s="193">
        <f t="shared" ref="K26:Q26" si="21">C26/C24</f>
        <v>0.74162157239243787</v>
      </c>
      <c r="L26" s="55">
        <f t="shared" si="21"/>
        <v>0.86091786415140137</v>
      </c>
      <c r="M26" s="55">
        <f t="shared" si="21"/>
        <v>0.51653532564068227</v>
      </c>
      <c r="N26" s="55">
        <f t="shared" si="21"/>
        <v>0.51762213226727127</v>
      </c>
      <c r="O26" s="281">
        <f t="shared" si="21"/>
        <v>0.53939445382430973</v>
      </c>
      <c r="P26" s="282">
        <f t="shared" si="21"/>
        <v>0.55383631118555743</v>
      </c>
      <c r="Q26" s="283">
        <f t="shared" si="21"/>
        <v>0.5371721166564084</v>
      </c>
      <c r="S26" s="145">
        <f t="shared" si="2"/>
        <v>-0.31078169040708054</v>
      </c>
      <c r="T26" s="146">
        <f t="shared" si="3"/>
        <v>-1.6664194529149023</v>
      </c>
      <c r="X26"/>
      <c r="Y26"/>
      <c r="Z26"/>
      <c r="AA26"/>
      <c r="AB26"/>
      <c r="AC26"/>
      <c r="AD26"/>
      <c r="AE26"/>
      <c r="AF26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116567</v>
      </c>
      <c r="D27" s="31">
        <v>165876</v>
      </c>
      <c r="E27" s="31">
        <v>524149</v>
      </c>
      <c r="F27" s="66">
        <v>593143</v>
      </c>
      <c r="G27" s="32">
        <v>450571</v>
      </c>
      <c r="H27" s="31">
        <v>311132</v>
      </c>
      <c r="I27" s="235">
        <v>243260</v>
      </c>
      <c r="K27" s="192">
        <f t="shared" ref="K27:Q27" si="22">C27/C45</f>
        <v>4.5645080221031718E-3</v>
      </c>
      <c r="L27" s="42">
        <f t="shared" si="22"/>
        <v>5.9871516410128769E-3</v>
      </c>
      <c r="M27" s="42">
        <f t="shared" si="22"/>
        <v>1.805438681274622E-2</v>
      </c>
      <c r="N27" s="42">
        <f t="shared" si="22"/>
        <v>1.7567950845765463E-2</v>
      </c>
      <c r="O27" s="278">
        <f t="shared" si="22"/>
        <v>2.5220784226557897E-2</v>
      </c>
      <c r="P27" s="279">
        <f t="shared" si="22"/>
        <v>2.3619996905650739E-2</v>
      </c>
      <c r="Q27" s="280">
        <f t="shared" si="22"/>
        <v>2.4081533900456129E-2</v>
      </c>
      <c r="S27" s="144">
        <f t="shared" si="2"/>
        <v>-0.21814535309772057</v>
      </c>
      <c r="T27" s="143">
        <f t="shared" si="3"/>
        <v>4.6153699480538934E-2</v>
      </c>
    </row>
    <row r="28" spans="1:304" s="18" customFormat="1" ht="20.100000000000001" customHeight="1" x14ac:dyDescent="0.25">
      <c r="A28" s="44"/>
      <c r="B28" s="17" t="s">
        <v>27</v>
      </c>
      <c r="C28" s="52">
        <v>4061</v>
      </c>
      <c r="D28" s="53">
        <v>11167</v>
      </c>
      <c r="E28" s="53">
        <v>346827</v>
      </c>
      <c r="F28" s="395">
        <v>183355</v>
      </c>
      <c r="G28" s="54">
        <v>39768</v>
      </c>
      <c r="H28" s="53">
        <v>28073</v>
      </c>
      <c r="I28" s="236">
        <v>18358</v>
      </c>
      <c r="K28" s="193">
        <f t="shared" ref="K28:Q28" si="23">C28/C27</f>
        <v>3.4838333319035401E-2</v>
      </c>
      <c r="L28" s="55">
        <f t="shared" si="23"/>
        <v>6.7321372591574433E-2</v>
      </c>
      <c r="M28" s="55">
        <f t="shared" si="23"/>
        <v>0.66169543393195451</v>
      </c>
      <c r="N28" s="55">
        <f t="shared" si="23"/>
        <v>0.30912444385249427</v>
      </c>
      <c r="O28" s="281">
        <f t="shared" si="23"/>
        <v>8.826133950032293E-2</v>
      </c>
      <c r="P28" s="282">
        <f t="shared" si="23"/>
        <v>9.0228584652173358E-2</v>
      </c>
      <c r="Q28" s="283">
        <f t="shared" si="23"/>
        <v>7.5466578969004355E-2</v>
      </c>
      <c r="S28" s="145">
        <f t="shared" si="2"/>
        <v>-0.34606205250596661</v>
      </c>
      <c r="T28" s="146">
        <f t="shared" si="3"/>
        <v>-1.4762005683169002</v>
      </c>
      <c r="X28"/>
      <c r="Y28"/>
      <c r="Z28"/>
      <c r="AA28"/>
      <c r="AB28"/>
      <c r="AC28"/>
      <c r="AD28"/>
      <c r="AE28"/>
      <c r="AF28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112506</v>
      </c>
      <c r="D29" s="53">
        <v>154709</v>
      </c>
      <c r="E29" s="53">
        <v>177322</v>
      </c>
      <c r="F29" s="395">
        <v>409788</v>
      </c>
      <c r="G29" s="54">
        <v>410803</v>
      </c>
      <c r="H29" s="53">
        <v>283059</v>
      </c>
      <c r="I29" s="236">
        <v>224902</v>
      </c>
      <c r="K29" s="193">
        <f t="shared" ref="K29:Q29" si="24">C29/C27</f>
        <v>0.96516166668096459</v>
      </c>
      <c r="L29" s="55">
        <f t="shared" si="24"/>
        <v>0.93267862740842555</v>
      </c>
      <c r="M29" s="55">
        <f t="shared" si="24"/>
        <v>0.33830456606804554</v>
      </c>
      <c r="N29" s="55">
        <f t="shared" si="24"/>
        <v>0.69087555614750573</v>
      </c>
      <c r="O29" s="281">
        <f t="shared" si="24"/>
        <v>0.91173866049967711</v>
      </c>
      <c r="P29" s="282">
        <f t="shared" si="24"/>
        <v>0.90977141534782668</v>
      </c>
      <c r="Q29" s="283">
        <f t="shared" si="24"/>
        <v>0.92453342103099567</v>
      </c>
      <c r="S29" s="145">
        <f t="shared" si="2"/>
        <v>-0.2054589325900254</v>
      </c>
      <c r="T29" s="146">
        <f t="shared" si="3"/>
        <v>1.4762005683168988</v>
      </c>
      <c r="X29"/>
      <c r="Y29"/>
      <c r="Z29"/>
      <c r="AA29"/>
      <c r="AB29"/>
      <c r="AC29"/>
      <c r="AD29"/>
      <c r="AE29"/>
      <c r="AF29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911333</v>
      </c>
      <c r="D30" s="31">
        <v>970213</v>
      </c>
      <c r="E30" s="31">
        <v>1020274</v>
      </c>
      <c r="F30" s="66">
        <v>871643</v>
      </c>
      <c r="G30" s="32">
        <v>283746</v>
      </c>
      <c r="H30" s="31">
        <v>216773</v>
      </c>
      <c r="I30" s="235">
        <v>341534</v>
      </c>
      <c r="K30" s="192">
        <f t="shared" ref="K30:Q30" si="25">C30/C45</f>
        <v>3.5685801207094206E-2</v>
      </c>
      <c r="L30" s="42">
        <f t="shared" si="25"/>
        <v>3.5019004286828873E-2</v>
      </c>
      <c r="M30" s="42">
        <f t="shared" si="25"/>
        <v>3.5143482961882661E-2</v>
      </c>
      <c r="N30" s="42">
        <f t="shared" si="25"/>
        <v>2.581667722464152E-2</v>
      </c>
      <c r="O30" s="278">
        <f t="shared" si="25"/>
        <v>1.5882728007681136E-2</v>
      </c>
      <c r="P30" s="279">
        <f t="shared" si="25"/>
        <v>1.6456608735934034E-2</v>
      </c>
      <c r="Q30" s="280">
        <f t="shared" si="25"/>
        <v>3.3810172651312934E-2</v>
      </c>
      <c r="S30" s="144">
        <f t="shared" si="2"/>
        <v>0.57553754388231004</v>
      </c>
      <c r="T30" s="143">
        <f t="shared" si="3"/>
        <v>1.73535639153789</v>
      </c>
    </row>
    <row r="31" spans="1:304" s="18" customFormat="1" ht="20.100000000000001" customHeight="1" x14ac:dyDescent="0.25">
      <c r="A31" s="44"/>
      <c r="B31" s="17" t="s">
        <v>27</v>
      </c>
      <c r="C31" s="52">
        <v>702941</v>
      </c>
      <c r="D31" s="53">
        <v>832403</v>
      </c>
      <c r="E31" s="53">
        <v>840642</v>
      </c>
      <c r="F31" s="395">
        <v>620560</v>
      </c>
      <c r="G31" s="54">
        <v>239432</v>
      </c>
      <c r="H31" s="53">
        <v>179501</v>
      </c>
      <c r="I31" s="236">
        <v>241698</v>
      </c>
      <c r="K31" s="193">
        <f t="shared" ref="K31:Q31" si="26">C31/C30</f>
        <v>0.77133276200905709</v>
      </c>
      <c r="L31" s="55">
        <f t="shared" si="26"/>
        <v>0.85795902549234038</v>
      </c>
      <c r="M31" s="55">
        <f t="shared" si="26"/>
        <v>0.8239374913013563</v>
      </c>
      <c r="N31" s="55">
        <f t="shared" si="26"/>
        <v>0.71194284816146058</v>
      </c>
      <c r="O31" s="281">
        <f t="shared" si="26"/>
        <v>0.84382511119099479</v>
      </c>
      <c r="P31" s="282">
        <f t="shared" si="26"/>
        <v>0.82805976759098232</v>
      </c>
      <c r="Q31" s="283">
        <f t="shared" si="26"/>
        <v>0.70768356883941275</v>
      </c>
      <c r="S31" s="145">
        <f t="shared" si="2"/>
        <v>0.34649946239853818</v>
      </c>
      <c r="T31" s="146">
        <f t="shared" si="3"/>
        <v>-12.037619875156958</v>
      </c>
      <c r="X31"/>
      <c r="Y31"/>
      <c r="Z31"/>
      <c r="AA31"/>
      <c r="AB31"/>
      <c r="AC31"/>
      <c r="AD31"/>
      <c r="AE31"/>
      <c r="AF31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208392</v>
      </c>
      <c r="D32" s="53">
        <v>137810</v>
      </c>
      <c r="E32" s="53">
        <v>179632</v>
      </c>
      <c r="F32" s="395">
        <v>251083</v>
      </c>
      <c r="G32" s="54">
        <v>44314</v>
      </c>
      <c r="H32" s="53">
        <v>37272</v>
      </c>
      <c r="I32" s="236">
        <v>99836</v>
      </c>
      <c r="K32" s="193">
        <f t="shared" ref="K32:Q32" si="27">C32/C30</f>
        <v>0.22866723799094293</v>
      </c>
      <c r="L32" s="55">
        <f t="shared" si="27"/>
        <v>0.14204097450765965</v>
      </c>
      <c r="M32" s="55">
        <f t="shared" si="27"/>
        <v>0.1760625086986437</v>
      </c>
      <c r="N32" s="55">
        <f t="shared" si="27"/>
        <v>0.28805715183853942</v>
      </c>
      <c r="O32" s="281">
        <f t="shared" si="27"/>
        <v>0.15617488880900524</v>
      </c>
      <c r="P32" s="282">
        <f t="shared" si="27"/>
        <v>0.17194023240901773</v>
      </c>
      <c r="Q32" s="283">
        <f t="shared" si="27"/>
        <v>0.29231643116058725</v>
      </c>
      <c r="S32" s="145">
        <f t="shared" si="2"/>
        <v>1.6785790942262289</v>
      </c>
      <c r="T32" s="146">
        <f t="shared" si="3"/>
        <v>12.037619875156953</v>
      </c>
      <c r="X32"/>
      <c r="Y32"/>
      <c r="Z32"/>
      <c r="AA32"/>
      <c r="AB32"/>
      <c r="AC32"/>
      <c r="AD32"/>
      <c r="AE32"/>
      <c r="AF32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1445066</v>
      </c>
      <c r="D33" s="31">
        <v>1634472</v>
      </c>
      <c r="E33" s="31">
        <v>1559489</v>
      </c>
      <c r="F33" s="66">
        <v>3756785</v>
      </c>
      <c r="G33" s="32">
        <v>2133360</v>
      </c>
      <c r="H33" s="31">
        <v>1628906</v>
      </c>
      <c r="I33" s="235">
        <v>1111805</v>
      </c>
      <c r="K33" s="192">
        <f t="shared" ref="K33:Q33" si="28">C33/C45</f>
        <v>5.6585614706293738E-2</v>
      </c>
      <c r="L33" s="42">
        <f t="shared" si="28"/>
        <v>5.8994861926918891E-2</v>
      </c>
      <c r="M33" s="42">
        <f t="shared" si="28"/>
        <v>5.3716820286259799E-2</v>
      </c>
      <c r="N33" s="42">
        <f t="shared" si="28"/>
        <v>0.11126998753775903</v>
      </c>
      <c r="O33" s="278">
        <f t="shared" si="28"/>
        <v>0.11941516927980175</v>
      </c>
      <c r="P33" s="279">
        <f t="shared" si="28"/>
        <v>0.12366055140453545</v>
      </c>
      <c r="Q33" s="280">
        <f t="shared" si="28"/>
        <v>0.11006318259556289</v>
      </c>
      <c r="S33" s="144">
        <f t="shared" si="2"/>
        <v>-0.31745294080812519</v>
      </c>
      <c r="T33" s="143">
        <f t="shared" si="3"/>
        <v>-1.3597368808972567</v>
      </c>
    </row>
    <row r="34" spans="1:16384" s="18" customFormat="1" ht="20.100000000000001" customHeight="1" x14ac:dyDescent="0.25">
      <c r="A34" s="44"/>
      <c r="B34" s="17" t="s">
        <v>27</v>
      </c>
      <c r="C34" s="52">
        <v>1347313</v>
      </c>
      <c r="D34" s="53">
        <v>1525441</v>
      </c>
      <c r="E34" s="53">
        <v>1459249</v>
      </c>
      <c r="F34" s="395">
        <v>3606268</v>
      </c>
      <c r="G34" s="54">
        <v>2041350</v>
      </c>
      <c r="H34" s="53">
        <v>1563047</v>
      </c>
      <c r="I34" s="236">
        <v>1057968</v>
      </c>
      <c r="K34" s="193">
        <f t="shared" ref="K34:Q34" si="29">C34/C33</f>
        <v>0.93235395476746386</v>
      </c>
      <c r="L34" s="55">
        <f t="shared" si="29"/>
        <v>0.93329283095703075</v>
      </c>
      <c r="M34" s="55">
        <f t="shared" si="29"/>
        <v>0.93572253475337108</v>
      </c>
      <c r="N34" s="55">
        <f t="shared" si="29"/>
        <v>0.95993462495192028</v>
      </c>
      <c r="O34" s="281">
        <f t="shared" si="29"/>
        <v>0.95687085161435481</v>
      </c>
      <c r="P34" s="282">
        <f t="shared" si="29"/>
        <v>0.95956856933426482</v>
      </c>
      <c r="Q34" s="283">
        <f t="shared" si="29"/>
        <v>0.9515769402008446</v>
      </c>
      <c r="S34" s="145">
        <f t="shared" si="2"/>
        <v>-0.32313743604638889</v>
      </c>
      <c r="T34" s="146">
        <f t="shared" si="3"/>
        <v>-0.79916291334202194</v>
      </c>
      <c r="X34"/>
      <c r="Y34"/>
      <c r="Z34"/>
      <c r="AA34"/>
      <c r="AB34"/>
      <c r="AC34"/>
      <c r="AD34"/>
      <c r="AE34"/>
      <c r="AF34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97753</v>
      </c>
      <c r="D35" s="53">
        <v>109031</v>
      </c>
      <c r="E35" s="53">
        <v>100240</v>
      </c>
      <c r="F35" s="395">
        <v>150517</v>
      </c>
      <c r="G35" s="54">
        <v>92010</v>
      </c>
      <c r="H35" s="53">
        <v>65859</v>
      </c>
      <c r="I35" s="236">
        <v>53837</v>
      </c>
      <c r="K35" s="193">
        <f t="shared" ref="K35:Q35" si="30">C35/C33</f>
        <v>6.7646045232536089E-2</v>
      </c>
      <c r="L35" s="55">
        <f t="shared" si="30"/>
        <v>6.6707169042969222E-2</v>
      </c>
      <c r="M35" s="55">
        <f t="shared" si="30"/>
        <v>6.4277465246628862E-2</v>
      </c>
      <c r="N35" s="55">
        <f t="shared" si="30"/>
        <v>4.0065375048079672E-2</v>
      </c>
      <c r="O35" s="281">
        <f t="shared" si="30"/>
        <v>4.3129148385645182E-2</v>
      </c>
      <c r="P35" s="282">
        <f t="shared" si="30"/>
        <v>4.0431430665735159E-2</v>
      </c>
      <c r="Q35" s="283">
        <f t="shared" si="30"/>
        <v>4.8423059799155427E-2</v>
      </c>
      <c r="S35" s="145">
        <f t="shared" si="2"/>
        <v>-0.18254149015320609</v>
      </c>
      <c r="T35" s="146">
        <f t="shared" si="3"/>
        <v>0.79916291334202683</v>
      </c>
      <c r="X35"/>
      <c r="Y35"/>
      <c r="Z35"/>
      <c r="AA35"/>
      <c r="AB35"/>
      <c r="AC35"/>
      <c r="AD35"/>
      <c r="AE35"/>
      <c r="AF35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1651293</v>
      </c>
      <c r="D36" s="31">
        <v>1613259</v>
      </c>
      <c r="E36" s="31">
        <v>1717556</v>
      </c>
      <c r="F36" s="66">
        <v>2470653</v>
      </c>
      <c r="G36" s="32">
        <v>1398091</v>
      </c>
      <c r="H36" s="31">
        <v>1006279</v>
      </c>
      <c r="I36" s="235">
        <v>766704</v>
      </c>
      <c r="K36" s="192">
        <f t="shared" ref="K36:Q36" si="31">C36/C45</f>
        <v>6.4661011652893299E-2</v>
      </c>
      <c r="L36" s="42">
        <f t="shared" si="31"/>
        <v>5.8229196925587742E-2</v>
      </c>
      <c r="M36" s="42">
        <f t="shared" si="31"/>
        <v>5.9161460570473556E-2</v>
      </c>
      <c r="N36" s="42">
        <f t="shared" si="31"/>
        <v>7.3176806370374395E-2</v>
      </c>
      <c r="O36" s="278">
        <f t="shared" si="31"/>
        <v>7.8258368692376026E-2</v>
      </c>
      <c r="P36" s="279">
        <f t="shared" si="31"/>
        <v>7.6392999968570643E-2</v>
      </c>
      <c r="Q36" s="280">
        <f t="shared" si="31"/>
        <v>7.5899894629677361E-2</v>
      </c>
      <c r="S36" s="144">
        <f t="shared" si="2"/>
        <v>-0.23808009508297401</v>
      </c>
      <c r="T36" s="143">
        <f t="shared" si="3"/>
        <v>-4.9310533889328212E-2</v>
      </c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1525552</v>
      </c>
      <c r="D37" s="53">
        <v>1492652</v>
      </c>
      <c r="E37" s="53">
        <v>1606304</v>
      </c>
      <c r="F37" s="395">
        <v>2231083</v>
      </c>
      <c r="G37" s="54">
        <v>1279635</v>
      </c>
      <c r="H37" s="53">
        <v>923137</v>
      </c>
      <c r="I37" s="236">
        <v>698629</v>
      </c>
      <c r="K37" s="193">
        <f t="shared" ref="K37:Q37" si="32">C37/C36</f>
        <v>0.92385300488768496</v>
      </c>
      <c r="L37" s="194">
        <f t="shared" si="32"/>
        <v>0.92524015052759667</v>
      </c>
      <c r="M37" s="194">
        <f t="shared" si="32"/>
        <v>0.9352265661206971</v>
      </c>
      <c r="N37" s="194">
        <f t="shared" si="32"/>
        <v>0.90303373237763462</v>
      </c>
      <c r="O37" s="281">
        <f t="shared" si="32"/>
        <v>0.91527304016691335</v>
      </c>
      <c r="P37" s="282">
        <f t="shared" si="32"/>
        <v>0.91737679112850412</v>
      </c>
      <c r="Q37" s="283">
        <f t="shared" si="32"/>
        <v>0.91121084538492036</v>
      </c>
      <c r="S37" s="145">
        <f t="shared" si="2"/>
        <v>-0.243201171657078</v>
      </c>
      <c r="T37" s="146">
        <f t="shared" si="3"/>
        <v>-0.61659457435837561</v>
      </c>
      <c r="X37"/>
      <c r="Y37"/>
      <c r="Z37"/>
      <c r="AA37"/>
      <c r="AB37"/>
      <c r="AC37"/>
      <c r="AD37"/>
      <c r="AE37"/>
      <c r="AF3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125741</v>
      </c>
      <c r="D38" s="53">
        <v>120607</v>
      </c>
      <c r="E38" s="53">
        <v>111252</v>
      </c>
      <c r="F38" s="395">
        <v>239570</v>
      </c>
      <c r="G38" s="54">
        <v>118456</v>
      </c>
      <c r="H38" s="53">
        <v>83142</v>
      </c>
      <c r="I38" s="236">
        <v>68075</v>
      </c>
      <c r="K38" s="193">
        <f t="shared" ref="K38:Q38" si="33">C38/C36</f>
        <v>7.6146995112315013E-2</v>
      </c>
      <c r="L38" s="55">
        <f t="shared" si="33"/>
        <v>7.4759849472403384E-2</v>
      </c>
      <c r="M38" s="55">
        <f t="shared" si="33"/>
        <v>6.4773433879302914E-2</v>
      </c>
      <c r="N38" s="55">
        <f t="shared" si="33"/>
        <v>9.6966267622365418E-2</v>
      </c>
      <c r="O38" s="281">
        <f t="shared" si="33"/>
        <v>8.4726959833086687E-2</v>
      </c>
      <c r="P38" s="282">
        <f t="shared" si="33"/>
        <v>8.2623208871495879E-2</v>
      </c>
      <c r="Q38" s="283">
        <f t="shared" si="33"/>
        <v>8.8789154615079607E-2</v>
      </c>
      <c r="S38" s="145">
        <f t="shared" si="2"/>
        <v>-0.18122008130668013</v>
      </c>
      <c r="T38" s="146">
        <f t="shared" si="3"/>
        <v>0.61659457435837284</v>
      </c>
      <c r="X38"/>
      <c r="Y38"/>
      <c r="Z38"/>
      <c r="AA38"/>
      <c r="AB38"/>
      <c r="AC38"/>
      <c r="AD38"/>
      <c r="AE38"/>
      <c r="AF38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9967668</v>
      </c>
      <c r="D39" s="31">
        <v>10737419</v>
      </c>
      <c r="E39" s="31">
        <v>11617205</v>
      </c>
      <c r="F39" s="66">
        <v>12516189</v>
      </c>
      <c r="G39" s="32">
        <v>6007550</v>
      </c>
      <c r="H39" s="31">
        <v>4499818</v>
      </c>
      <c r="I39" s="235">
        <v>3142992</v>
      </c>
      <c r="K39" s="192">
        <f t="shared" ref="K39:Q39" si="34">C39/C45</f>
        <v>0.39031201410056948</v>
      </c>
      <c r="L39" s="42">
        <f t="shared" si="34"/>
        <v>0.38755790943893537</v>
      </c>
      <c r="M39" s="42">
        <f t="shared" si="34"/>
        <v>0.40015627760993427</v>
      </c>
      <c r="N39" s="42">
        <f t="shared" si="34"/>
        <v>0.37070958121112513</v>
      </c>
      <c r="O39" s="278">
        <f t="shared" si="34"/>
        <v>0.3362735779272476</v>
      </c>
      <c r="P39" s="279">
        <f t="shared" si="34"/>
        <v>0.34160962946913692</v>
      </c>
      <c r="Q39" s="280">
        <f t="shared" si="34"/>
        <v>0.31114062483294586</v>
      </c>
      <c r="S39" s="144">
        <f t="shared" si="2"/>
        <v>-0.30152908406517775</v>
      </c>
      <c r="T39" s="177">
        <f t="shared" si="3"/>
        <v>-3.0469004636191066</v>
      </c>
    </row>
    <row r="40" spans="1:16384" s="18" customFormat="1" ht="20.100000000000001" customHeight="1" x14ac:dyDescent="0.25">
      <c r="A40" s="44"/>
      <c r="B40" s="17" t="s">
        <v>27</v>
      </c>
      <c r="C40" s="52">
        <v>7747050</v>
      </c>
      <c r="D40" s="53">
        <v>8595176</v>
      </c>
      <c r="E40" s="53">
        <v>9177628</v>
      </c>
      <c r="F40" s="395">
        <v>9633414</v>
      </c>
      <c r="G40" s="54">
        <v>4680750</v>
      </c>
      <c r="H40" s="53">
        <v>3481839</v>
      </c>
      <c r="I40" s="236">
        <v>2516150</v>
      </c>
      <c r="K40" s="193">
        <f t="shared" ref="K40:Q40" si="35">C40/C39</f>
        <v>0.77721790091724563</v>
      </c>
      <c r="L40" s="55">
        <f t="shared" si="35"/>
        <v>0.80048808750035738</v>
      </c>
      <c r="M40" s="55">
        <f t="shared" si="35"/>
        <v>0.79000310315605171</v>
      </c>
      <c r="N40" s="55">
        <f t="shared" si="35"/>
        <v>0.76967629683444383</v>
      </c>
      <c r="O40" s="281">
        <f t="shared" si="35"/>
        <v>0.77914457640801993</v>
      </c>
      <c r="P40" s="282">
        <f t="shared" si="35"/>
        <v>0.77377329483103541</v>
      </c>
      <c r="Q40" s="283">
        <f t="shared" si="35"/>
        <v>0.80055883056654298</v>
      </c>
      <c r="S40" s="145">
        <f t="shared" si="2"/>
        <v>-0.27735027380645688</v>
      </c>
      <c r="T40" s="146">
        <f t="shared" si="3"/>
        <v>2.6785535735507571</v>
      </c>
      <c r="X40"/>
      <c r="Y40"/>
      <c r="Z40"/>
      <c r="AA40"/>
      <c r="AB40"/>
      <c r="AC40"/>
      <c r="AD40"/>
      <c r="AE40"/>
      <c r="AF40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2220618</v>
      </c>
      <c r="D41" s="53">
        <v>2142243</v>
      </c>
      <c r="E41" s="53">
        <v>2439577</v>
      </c>
      <c r="F41" s="395">
        <v>2882775</v>
      </c>
      <c r="G41" s="54">
        <v>1326800</v>
      </c>
      <c r="H41" s="53">
        <v>1017979</v>
      </c>
      <c r="I41" s="236">
        <v>626842</v>
      </c>
      <c r="K41" s="193">
        <f t="shared" ref="K41:Q41" si="36">C41/C39</f>
        <v>0.22278209908275437</v>
      </c>
      <c r="L41" s="55">
        <f t="shared" si="36"/>
        <v>0.19951191249964262</v>
      </c>
      <c r="M41" s="55">
        <f t="shared" si="36"/>
        <v>0.20999689684394826</v>
      </c>
      <c r="N41" s="55">
        <f t="shared" si="36"/>
        <v>0.23032370316555623</v>
      </c>
      <c r="O41" s="281">
        <f t="shared" si="36"/>
        <v>0.2208554235919801</v>
      </c>
      <c r="P41" s="282">
        <f t="shared" si="36"/>
        <v>0.22622670516896462</v>
      </c>
      <c r="Q41" s="283">
        <f t="shared" si="36"/>
        <v>0.19944116943345705</v>
      </c>
      <c r="S41" s="145">
        <f t="shared" si="2"/>
        <v>-0.38422894774843097</v>
      </c>
      <c r="T41" s="146">
        <f t="shared" si="3"/>
        <v>-2.6785535735507571</v>
      </c>
      <c r="X41"/>
      <c r="Y41"/>
      <c r="Z41"/>
      <c r="AA41"/>
      <c r="AB41"/>
      <c r="AC41"/>
      <c r="AD41"/>
      <c r="AE41"/>
      <c r="AF41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193958</v>
      </c>
      <c r="D42" s="31">
        <v>292407</v>
      </c>
      <c r="E42" s="31">
        <v>385323</v>
      </c>
      <c r="F42" s="66">
        <v>311761</v>
      </c>
      <c r="G42" s="32">
        <v>127623</v>
      </c>
      <c r="H42" s="31">
        <v>98376</v>
      </c>
      <c r="I42" s="235">
        <v>64084</v>
      </c>
      <c r="K42" s="192">
        <f t="shared" ref="K42:Q42" si="37">C42/C45</f>
        <v>7.5949698195122723E-3</v>
      </c>
      <c r="L42" s="42">
        <f t="shared" si="37"/>
        <v>1.0554179326084859E-2</v>
      </c>
      <c r="M42" s="42">
        <f t="shared" si="37"/>
        <v>1.3272505508639358E-2</v>
      </c>
      <c r="N42" s="42">
        <f t="shared" si="37"/>
        <v>9.2338642176114129E-3</v>
      </c>
      <c r="O42" s="278">
        <f t="shared" si="37"/>
        <v>7.143717960867429E-3</v>
      </c>
      <c r="P42" s="279">
        <f t="shared" si="37"/>
        <v>7.4683440327266148E-3</v>
      </c>
      <c r="Q42" s="280">
        <f t="shared" si="37"/>
        <v>6.343998267190786E-3</v>
      </c>
      <c r="S42" s="144">
        <f t="shared" si="2"/>
        <v>-0.34858095470439943</v>
      </c>
      <c r="T42" s="177">
        <f t="shared" si="3"/>
        <v>-0.11243457655358288</v>
      </c>
    </row>
    <row r="43" spans="1:16384" s="18" customFormat="1" ht="20.100000000000001" customHeight="1" x14ac:dyDescent="0.25">
      <c r="A43" s="44"/>
      <c r="B43" s="17" t="s">
        <v>27</v>
      </c>
      <c r="C43" s="52">
        <v>189421</v>
      </c>
      <c r="D43" s="53">
        <v>287006</v>
      </c>
      <c r="E43" s="53">
        <v>380934</v>
      </c>
      <c r="F43" s="395">
        <v>306722</v>
      </c>
      <c r="G43" s="54">
        <v>124443</v>
      </c>
      <c r="H43" s="53">
        <v>95502</v>
      </c>
      <c r="I43" s="236">
        <v>63582</v>
      </c>
      <c r="K43" s="193">
        <f t="shared" ref="K43:Q43" si="38">C43/C42</f>
        <v>0.97660833788758394</v>
      </c>
      <c r="L43" s="55">
        <f t="shared" si="38"/>
        <v>0.98152916995831152</v>
      </c>
      <c r="M43" s="55">
        <f t="shared" si="38"/>
        <v>0.98860955613861612</v>
      </c>
      <c r="N43" s="55">
        <f t="shared" si="38"/>
        <v>0.98383697768482914</v>
      </c>
      <c r="O43" s="281">
        <f t="shared" si="38"/>
        <v>0.97508286123974519</v>
      </c>
      <c r="P43" s="282">
        <f t="shared" si="38"/>
        <v>0.9707855574530373</v>
      </c>
      <c r="Q43" s="283">
        <f t="shared" si="38"/>
        <v>0.99216653142750144</v>
      </c>
      <c r="S43" s="145">
        <f t="shared" si="2"/>
        <v>-0.33423383803480555</v>
      </c>
      <c r="T43" s="146">
        <f t="shared" si="3"/>
        <v>2.1380973974464146</v>
      </c>
      <c r="X43"/>
      <c r="Y43"/>
      <c r="Z43"/>
      <c r="AA43"/>
      <c r="AB43"/>
      <c r="AC43"/>
      <c r="AD43"/>
      <c r="AE43"/>
      <c r="AF43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4537</v>
      </c>
      <c r="D44" s="53">
        <v>5401</v>
      </c>
      <c r="E44" s="53">
        <v>4389</v>
      </c>
      <c r="F44" s="395">
        <v>5039</v>
      </c>
      <c r="G44" s="54">
        <v>3180</v>
      </c>
      <c r="H44" s="53">
        <v>2874</v>
      </c>
      <c r="I44" s="236">
        <v>502</v>
      </c>
      <c r="K44" s="193">
        <f t="shared" ref="K44:Q44" si="39">C44/C42</f>
        <v>2.3391662112416091E-2</v>
      </c>
      <c r="L44" s="63">
        <f t="shared" si="39"/>
        <v>1.8470830041688469E-2</v>
      </c>
      <c r="M44" s="63">
        <f t="shared" si="39"/>
        <v>1.1390443861383825E-2</v>
      </c>
      <c r="N44" s="63">
        <f t="shared" si="39"/>
        <v>1.6163022315170916E-2</v>
      </c>
      <c r="O44" s="281">
        <f t="shared" si="39"/>
        <v>2.4917138760254812E-2</v>
      </c>
      <c r="P44" s="282">
        <f t="shared" si="39"/>
        <v>2.9214442546962673E-2</v>
      </c>
      <c r="Q44" s="283">
        <f t="shared" si="39"/>
        <v>7.8334685724985951E-3</v>
      </c>
      <c r="S44" s="145">
        <f t="shared" si="2"/>
        <v>-0.82533054975643705</v>
      </c>
      <c r="T44" s="146">
        <f t="shared" si="3"/>
        <v>-2.1380973974464075</v>
      </c>
      <c r="X44"/>
      <c r="Y44"/>
      <c r="Z44"/>
      <c r="AA44"/>
      <c r="AB44"/>
      <c r="AC44"/>
      <c r="AD44"/>
      <c r="AE44"/>
      <c r="AF44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0"/>
      <c r="C45" s="122">
        <f t="shared" ref="C45:G46" si="40">C7+C10+C13+C16+C18+C21+C24+C27+C30+C33+C36+C39+C42</f>
        <v>25537692</v>
      </c>
      <c r="D45" s="123">
        <f t="shared" si="40"/>
        <v>27705328</v>
      </c>
      <c r="E45" s="123">
        <f t="shared" si="40"/>
        <v>29031670</v>
      </c>
      <c r="F45" s="123">
        <f t="shared" ref="F45" si="41">F7+F10+F13+F16+F18+F21+F24+F27+F30+F33+F36+F39+F42</f>
        <v>33762788</v>
      </c>
      <c r="G45" s="250">
        <f t="shared" si="40"/>
        <v>17865067</v>
      </c>
      <c r="H45" s="277">
        <f t="shared" ref="H45:I45" si="42">H7+H10+H13+H16+H18+H21+H24+H27+H30+H33+H36+H39+H42</f>
        <v>13172398</v>
      </c>
      <c r="I45" s="275">
        <f t="shared" si="42"/>
        <v>10101516</v>
      </c>
      <c r="K45" s="128">
        <f>K7+K10+K13+K16+K18+K21+K24+K27+K30+K33+K36+K39+K42</f>
        <v>1</v>
      </c>
      <c r="L45" s="124">
        <f>L7+L10+L13+L16+L18+L21+L24+L27+L30+L33+L36+L39+L42</f>
        <v>0.99999999999999978</v>
      </c>
      <c r="M45" s="124">
        <f>M7+M10+M13+M16+M18+M21+M24+M27+M30+M33+M36+M39+M42</f>
        <v>1</v>
      </c>
      <c r="N45" s="124">
        <f>N7+N10+N13+N16+N18+N21+N24+N27+N30+N33+N36+N39+N42</f>
        <v>1.0000000000000002</v>
      </c>
      <c r="O45" s="287">
        <f t="shared" ref="O45:Q45" si="43">O7+O10+O13+O16+O18+O21+O24+O27+O30+O33+O36+O39+O42</f>
        <v>0.99999999999999989</v>
      </c>
      <c r="P45" s="288">
        <f t="shared" si="43"/>
        <v>1</v>
      </c>
      <c r="Q45" s="289">
        <f t="shared" si="43"/>
        <v>1</v>
      </c>
      <c r="S45" s="132">
        <f t="shared" si="2"/>
        <v>-0.23313006485227672</v>
      </c>
      <c r="T45" s="181">
        <f t="shared" si="3"/>
        <v>0</v>
      </c>
    </row>
    <row r="46" spans="1:16384" s="18" customFormat="1" ht="20.100000000000001" customHeight="1" x14ac:dyDescent="0.25">
      <c r="A46" s="44"/>
      <c r="B46" s="17" t="s">
        <v>27</v>
      </c>
      <c r="C46" s="180">
        <f t="shared" si="40"/>
        <v>13525843</v>
      </c>
      <c r="D46" s="72">
        <f t="shared" si="40"/>
        <v>14240476</v>
      </c>
      <c r="E46" s="72">
        <f t="shared" si="40"/>
        <v>15953957</v>
      </c>
      <c r="F46" s="72">
        <f t="shared" ref="F46" si="44">F8+F11+F14+F17+F19+F22+F25+F28+F31+F34+F37+F40+F43</f>
        <v>18474265</v>
      </c>
      <c r="G46" s="73">
        <f t="shared" si="40"/>
        <v>9381088</v>
      </c>
      <c r="H46" s="72">
        <f t="shared" ref="H46:I46" si="45">H8+H11+H14+H17+H19+H22+H25+H28+H31+H34+H37+H40+H43</f>
        <v>6934905</v>
      </c>
      <c r="I46" s="276">
        <f t="shared" si="45"/>
        <v>5253921</v>
      </c>
      <c r="K46" s="175">
        <f t="shared" ref="K46:Q46" si="46">C46/C45</f>
        <v>0.52964234199394367</v>
      </c>
      <c r="L46" s="55">
        <f t="shared" si="46"/>
        <v>0.51399774079556104</v>
      </c>
      <c r="M46" s="55">
        <f t="shared" si="46"/>
        <v>0.54953631671894865</v>
      </c>
      <c r="N46" s="55">
        <f t="shared" si="46"/>
        <v>0.54717830174451232</v>
      </c>
      <c r="O46" s="290">
        <f t="shared" si="46"/>
        <v>0.52510791031458204</v>
      </c>
      <c r="P46" s="291">
        <f t="shared" si="46"/>
        <v>0.5264724767654303</v>
      </c>
      <c r="Q46" s="292">
        <f t="shared" si="46"/>
        <v>0.52011212970409593</v>
      </c>
      <c r="S46" s="145">
        <f t="shared" si="2"/>
        <v>-0.24239466870851151</v>
      </c>
      <c r="T46" s="146">
        <f t="shared" si="3"/>
        <v>-0.63603470613343704</v>
      </c>
      <c r="X46"/>
      <c r="Y46"/>
      <c r="Z46"/>
      <c r="AA46"/>
      <c r="AB46"/>
      <c r="AC46"/>
      <c r="AD46"/>
      <c r="AE46"/>
      <c r="AF4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G47" si="47">C9+C12+C15+C20+C23+C26+C29+C32+C35+C38+C41+C44</f>
        <v>12011849</v>
      </c>
      <c r="D47" s="61">
        <f t="shared" si="47"/>
        <v>13464852</v>
      </c>
      <c r="E47" s="61">
        <f t="shared" si="47"/>
        <v>13077713</v>
      </c>
      <c r="F47" s="61">
        <f t="shared" ref="F47" si="48">F9+F12+F15+F20+F23+F26+F29+F32+F35+F38+F41+F44</f>
        <v>15288523</v>
      </c>
      <c r="G47" s="62">
        <f t="shared" si="47"/>
        <v>8483979</v>
      </c>
      <c r="H47" s="61">
        <f t="shared" ref="H47:I47" si="49">H9+H12+H15+H20+H23+H26+H29+H32+H35+H38+H41+H44</f>
        <v>6237493</v>
      </c>
      <c r="I47" s="237">
        <f t="shared" si="49"/>
        <v>4847595</v>
      </c>
      <c r="K47" s="176">
        <f t="shared" ref="K47:Q47" si="50">C47/C45</f>
        <v>0.47035765800605628</v>
      </c>
      <c r="L47" s="63">
        <f t="shared" si="50"/>
        <v>0.48600225920443896</v>
      </c>
      <c r="M47" s="63">
        <f t="shared" si="50"/>
        <v>0.45046368328105135</v>
      </c>
      <c r="N47" s="63">
        <f t="shared" si="50"/>
        <v>0.45282169825548768</v>
      </c>
      <c r="O47" s="293">
        <f t="shared" si="50"/>
        <v>0.47489208968541791</v>
      </c>
      <c r="P47" s="295">
        <f t="shared" si="50"/>
        <v>0.47352752323456976</v>
      </c>
      <c r="Q47" s="294">
        <f t="shared" si="50"/>
        <v>0.47988787029590407</v>
      </c>
      <c r="S47" s="147">
        <f t="shared" si="2"/>
        <v>-0.22282958874663267</v>
      </c>
      <c r="T47" s="148">
        <f t="shared" si="3"/>
        <v>0.63603470613343149</v>
      </c>
      <c r="X47"/>
      <c r="Y47"/>
      <c r="Z47"/>
      <c r="AA47"/>
      <c r="AB47"/>
      <c r="AC47"/>
      <c r="AD47"/>
      <c r="AE47"/>
      <c r="AF4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(JAN.-SET)</v>
      </c>
    </row>
    <row r="51" spans="1:20" ht="20.100000000000001" customHeight="1" thickBot="1" x14ac:dyDescent="0.3"/>
    <row r="52" spans="1:20" ht="20.100000000000001" customHeight="1" x14ac:dyDescent="0.25">
      <c r="A52" s="461" t="s">
        <v>48</v>
      </c>
      <c r="B52" s="478"/>
      <c r="C52" s="463">
        <v>2016</v>
      </c>
      <c r="D52" s="456">
        <v>2017</v>
      </c>
      <c r="E52" s="456">
        <v>2018</v>
      </c>
      <c r="F52" s="456">
        <v>2019</v>
      </c>
      <c r="G52" s="467">
        <v>2020</v>
      </c>
      <c r="H52" s="470" t="str">
        <f>H5</f>
        <v>janeiro - setembro</v>
      </c>
      <c r="I52" s="469"/>
      <c r="K52" s="484">
        <v>2016</v>
      </c>
      <c r="L52" s="456">
        <v>2017</v>
      </c>
      <c r="M52" s="456">
        <v>2018</v>
      </c>
      <c r="N52" s="456">
        <v>2019</v>
      </c>
      <c r="O52" s="467">
        <v>2020</v>
      </c>
      <c r="P52" s="470" t="str">
        <f>H5</f>
        <v>janeiro - setembro</v>
      </c>
      <c r="Q52" s="469"/>
      <c r="S52" s="482" t="s">
        <v>98</v>
      </c>
      <c r="T52" s="483"/>
    </row>
    <row r="53" spans="1:20" ht="20.100000000000001" customHeight="1" thickBot="1" x14ac:dyDescent="0.3">
      <c r="A53" s="479"/>
      <c r="B53" s="480"/>
      <c r="C53" s="481"/>
      <c r="D53" s="457"/>
      <c r="E53" s="457"/>
      <c r="F53" s="457"/>
      <c r="G53" s="486"/>
      <c r="H53" s="249">
        <v>2020</v>
      </c>
      <c r="I53" s="251">
        <v>2021</v>
      </c>
      <c r="K53" s="485"/>
      <c r="L53" s="457"/>
      <c r="M53" s="457"/>
      <c r="N53" s="457"/>
      <c r="O53" s="486"/>
      <c r="P53" s="249">
        <v>2020</v>
      </c>
      <c r="Q53" s="251">
        <v>2021</v>
      </c>
      <c r="S53" s="178" t="s">
        <v>0</v>
      </c>
      <c r="T53" s="179" t="s">
        <v>49</v>
      </c>
    </row>
    <row r="54" spans="1:20" ht="20.100000000000001" customHeight="1" thickBot="1" x14ac:dyDescent="0.3">
      <c r="A54" s="22" t="s">
        <v>11</v>
      </c>
      <c r="B54" s="23"/>
      <c r="C54" s="30">
        <v>39218341</v>
      </c>
      <c r="D54" s="31">
        <v>48114799</v>
      </c>
      <c r="E54" s="31">
        <v>49046966</v>
      </c>
      <c r="F54" s="66">
        <v>53546140</v>
      </c>
      <c r="G54" s="32">
        <v>29556333</v>
      </c>
      <c r="H54" s="31">
        <v>21265962</v>
      </c>
      <c r="I54" s="235">
        <v>18049107</v>
      </c>
      <c r="K54" s="192">
        <f t="shared" ref="K54:Q54" si="51">C54/C92</f>
        <v>0.15591700650219709</v>
      </c>
      <c r="L54" s="42">
        <f t="shared" si="51"/>
        <v>0.16680384345256438</v>
      </c>
      <c r="M54" s="42">
        <f t="shared" si="51"/>
        <v>0.15623242097362919</v>
      </c>
      <c r="N54" s="42">
        <f t="shared" si="51"/>
        <v>0.15243562054432794</v>
      </c>
      <c r="O54" s="278">
        <f t="shared" si="51"/>
        <v>0.15802170200137394</v>
      </c>
      <c r="P54" s="279">
        <f t="shared" si="51"/>
        <v>0.15269818300756993</v>
      </c>
      <c r="Q54" s="280">
        <f t="shared" si="51"/>
        <v>0.16959871147463931</v>
      </c>
      <c r="S54" s="144">
        <f>(I54-H54)/H54</f>
        <v>-0.15126778652195466</v>
      </c>
      <c r="T54" s="143">
        <f>(Q54-P54)*100</f>
        <v>1.690052846706938</v>
      </c>
    </row>
    <row r="55" spans="1:20" ht="20.100000000000001" customHeight="1" x14ac:dyDescent="0.25">
      <c r="A55" s="44"/>
      <c r="B55" s="17" t="s">
        <v>27</v>
      </c>
      <c r="C55" s="52">
        <v>1318335</v>
      </c>
      <c r="D55" s="53">
        <v>1066465</v>
      </c>
      <c r="E55" s="53">
        <v>2255810</v>
      </c>
      <c r="F55" s="395">
        <v>2498668</v>
      </c>
      <c r="G55" s="54">
        <v>1363575</v>
      </c>
      <c r="H55" s="53">
        <v>749821</v>
      </c>
      <c r="I55" s="236">
        <v>1823337</v>
      </c>
      <c r="J55" s="18"/>
      <c r="K55" s="193">
        <f t="shared" ref="K55:Q55" si="52">C55/C54</f>
        <v>3.3615266897699725E-2</v>
      </c>
      <c r="L55" s="55">
        <f t="shared" si="52"/>
        <v>2.2165009979569904E-2</v>
      </c>
      <c r="M55" s="55">
        <f t="shared" si="52"/>
        <v>4.5992855093218203E-2</v>
      </c>
      <c r="N55" s="55">
        <f t="shared" si="52"/>
        <v>4.6663830483392454E-2</v>
      </c>
      <c r="O55" s="281">
        <f t="shared" si="52"/>
        <v>4.6134782687689981E-2</v>
      </c>
      <c r="P55" s="282">
        <f t="shared" si="52"/>
        <v>3.5259209059058792E-2</v>
      </c>
      <c r="Q55" s="283">
        <f t="shared" si="52"/>
        <v>0.10102089815302219</v>
      </c>
      <c r="R55" s="18"/>
      <c r="S55" s="145">
        <f t="shared" ref="S55:S94" si="53">(I55-H55)/H55</f>
        <v>1.4316963648657479</v>
      </c>
      <c r="T55" s="146">
        <f t="shared" ref="T55:T94" si="54">(Q55-P55)*100</f>
        <v>6.5761689093963405</v>
      </c>
    </row>
    <row r="56" spans="1:20" ht="20.100000000000001" customHeight="1" thickBot="1" x14ac:dyDescent="0.3">
      <c r="A56" s="44"/>
      <c r="B56" s="17" t="s">
        <v>28</v>
      </c>
      <c r="C56" s="52">
        <v>37900006</v>
      </c>
      <c r="D56" s="53">
        <v>47048334</v>
      </c>
      <c r="E56" s="53">
        <v>46791156</v>
      </c>
      <c r="F56" s="395">
        <v>51047472</v>
      </c>
      <c r="G56" s="54">
        <v>28192758</v>
      </c>
      <c r="H56" s="53">
        <v>20516141</v>
      </c>
      <c r="I56" s="236">
        <v>16225770</v>
      </c>
      <c r="J56" s="18"/>
      <c r="K56" s="193">
        <f t="shared" ref="K56:Q56" si="55">C56/C54</f>
        <v>0.96638473310230022</v>
      </c>
      <c r="L56" s="55">
        <f t="shared" si="55"/>
        <v>0.97783499002043006</v>
      </c>
      <c r="M56" s="55">
        <f t="shared" si="55"/>
        <v>0.95400714490678185</v>
      </c>
      <c r="N56" s="55">
        <f t="shared" si="55"/>
        <v>0.9533361695166076</v>
      </c>
      <c r="O56" s="281">
        <f t="shared" si="55"/>
        <v>0.95386521731231</v>
      </c>
      <c r="P56" s="282">
        <f t="shared" si="55"/>
        <v>0.96474079094094123</v>
      </c>
      <c r="Q56" s="283">
        <f t="shared" si="55"/>
        <v>0.89897910184697782</v>
      </c>
      <c r="R56" s="18"/>
      <c r="S56" s="145">
        <f t="shared" si="53"/>
        <v>-0.20912173493056027</v>
      </c>
      <c r="T56" s="146">
        <f t="shared" si="54"/>
        <v>-6.5761689093963405</v>
      </c>
    </row>
    <row r="57" spans="1:20" ht="20.100000000000001" customHeight="1" thickBot="1" x14ac:dyDescent="0.3">
      <c r="A57" s="22" t="s">
        <v>23</v>
      </c>
      <c r="B57" s="23"/>
      <c r="C57" s="30">
        <v>1924359</v>
      </c>
      <c r="D57" s="31">
        <v>2915898</v>
      </c>
      <c r="E57" s="31">
        <v>1715135</v>
      </c>
      <c r="F57" s="66">
        <v>1891261</v>
      </c>
      <c r="G57" s="32">
        <v>999405</v>
      </c>
      <c r="H57" s="31">
        <v>722348</v>
      </c>
      <c r="I57" s="235">
        <v>525992</v>
      </c>
      <c r="K57" s="192">
        <f t="shared" ref="K57:Q57" si="56">C57/C92</f>
        <v>7.6505096101735018E-3</v>
      </c>
      <c r="L57" s="42">
        <f t="shared" si="56"/>
        <v>1.010880235653994E-2</v>
      </c>
      <c r="M57" s="42">
        <f t="shared" si="56"/>
        <v>5.4633286255995018E-3</v>
      </c>
      <c r="N57" s="42">
        <f t="shared" si="56"/>
        <v>5.3840583867723465E-3</v>
      </c>
      <c r="O57" s="278">
        <f t="shared" si="56"/>
        <v>5.3432771612325226E-3</v>
      </c>
      <c r="P57" s="279">
        <f t="shared" si="56"/>
        <v>5.1867499386649956E-3</v>
      </c>
      <c r="Q57" s="280">
        <f t="shared" si="56"/>
        <v>4.9424919164127333E-3</v>
      </c>
      <c r="S57" s="144">
        <f t="shared" si="53"/>
        <v>-0.27183019818702342</v>
      </c>
      <c r="T57" s="143">
        <f t="shared" si="54"/>
        <v>-2.4425802225226233E-2</v>
      </c>
    </row>
    <row r="58" spans="1:20" ht="20.100000000000001" customHeight="1" x14ac:dyDescent="0.25">
      <c r="A58" s="44"/>
      <c r="B58" s="17" t="s">
        <v>27</v>
      </c>
      <c r="C58" s="52">
        <v>1906735</v>
      </c>
      <c r="D58" s="53">
        <v>2806443</v>
      </c>
      <c r="E58" s="53">
        <v>1423090</v>
      </c>
      <c r="F58" s="395">
        <v>1302747</v>
      </c>
      <c r="G58" s="54">
        <v>682544</v>
      </c>
      <c r="H58" s="53">
        <v>482853</v>
      </c>
      <c r="I58" s="236">
        <v>285473</v>
      </c>
      <c r="J58" s="18"/>
      <c r="K58" s="193">
        <f t="shared" ref="K58:Q58" si="57">C58/C57</f>
        <v>0.99084162570497503</v>
      </c>
      <c r="L58" s="194">
        <f t="shared" si="57"/>
        <v>0.96246267873567592</v>
      </c>
      <c r="M58" s="194">
        <f t="shared" si="57"/>
        <v>0.82972477385162102</v>
      </c>
      <c r="N58" s="194">
        <f t="shared" si="57"/>
        <v>0.68882454616258681</v>
      </c>
      <c r="O58" s="281">
        <f t="shared" si="57"/>
        <v>0.68295035546149963</v>
      </c>
      <c r="P58" s="282">
        <f t="shared" si="57"/>
        <v>0.6684492792947444</v>
      </c>
      <c r="Q58" s="283">
        <f t="shared" si="57"/>
        <v>0.54273258908880739</v>
      </c>
      <c r="R58" s="18"/>
      <c r="S58" s="145">
        <f t="shared" si="53"/>
        <v>-0.40877865520147955</v>
      </c>
      <c r="T58" s="146">
        <f t="shared" si="54"/>
        <v>-12.571669020593701</v>
      </c>
    </row>
    <row r="59" spans="1:20" ht="20.100000000000001" customHeight="1" thickBot="1" x14ac:dyDescent="0.3">
      <c r="A59" s="44"/>
      <c r="B59" s="17" t="s">
        <v>28</v>
      </c>
      <c r="C59" s="52">
        <v>17624</v>
      </c>
      <c r="D59" s="53">
        <v>109455</v>
      </c>
      <c r="E59" s="53">
        <v>292045</v>
      </c>
      <c r="F59" s="395">
        <v>588514</v>
      </c>
      <c r="G59" s="54">
        <v>316861</v>
      </c>
      <c r="H59" s="53">
        <v>239495</v>
      </c>
      <c r="I59" s="236">
        <v>240519</v>
      </c>
      <c r="J59" s="18"/>
      <c r="K59" s="193">
        <f t="shared" ref="K59:Q59" si="58">C59/C57</f>
        <v>9.1583742950249927E-3</v>
      </c>
      <c r="L59" s="63">
        <f t="shared" si="58"/>
        <v>3.7537321264324061E-2</v>
      </c>
      <c r="M59" s="63">
        <f t="shared" si="58"/>
        <v>0.17027522614837898</v>
      </c>
      <c r="N59" s="63">
        <f t="shared" si="58"/>
        <v>0.31117545383741324</v>
      </c>
      <c r="O59" s="281">
        <f t="shared" si="58"/>
        <v>0.31704964453850043</v>
      </c>
      <c r="P59" s="282">
        <f t="shared" si="58"/>
        <v>0.33155072070525565</v>
      </c>
      <c r="Q59" s="283">
        <f t="shared" si="58"/>
        <v>0.45726741091119255</v>
      </c>
      <c r="R59" s="18"/>
      <c r="S59" s="145">
        <f t="shared" si="53"/>
        <v>4.275663375018268E-3</v>
      </c>
      <c r="T59" s="146">
        <f t="shared" si="54"/>
        <v>12.57166902059369</v>
      </c>
    </row>
    <row r="60" spans="1:20" ht="20.100000000000001" customHeight="1" thickBot="1" x14ac:dyDescent="0.3">
      <c r="A60" s="22" t="s">
        <v>17</v>
      </c>
      <c r="B60" s="23"/>
      <c r="C60" s="30">
        <v>45568148</v>
      </c>
      <c r="D60" s="31">
        <v>61332118</v>
      </c>
      <c r="E60" s="31">
        <v>64429780</v>
      </c>
      <c r="F60" s="66">
        <v>74767147</v>
      </c>
      <c r="G60" s="32">
        <v>44240396</v>
      </c>
      <c r="H60" s="31">
        <v>33151486</v>
      </c>
      <c r="I60" s="235">
        <v>25934539</v>
      </c>
      <c r="K60" s="192">
        <f t="shared" ref="K60:Q60" si="59">C60/C92</f>
        <v>0.181161391503253</v>
      </c>
      <c r="L60" s="42">
        <f t="shared" si="59"/>
        <v>0.21262549614903734</v>
      </c>
      <c r="M60" s="42">
        <f t="shared" si="59"/>
        <v>0.20523227700156449</v>
      </c>
      <c r="N60" s="42">
        <f t="shared" si="59"/>
        <v>0.21284776921873336</v>
      </c>
      <c r="O60" s="278">
        <f t="shared" si="59"/>
        <v>0.23652943256305767</v>
      </c>
      <c r="P60" s="279">
        <f t="shared" si="59"/>
        <v>0.23804103835983964</v>
      </c>
      <c r="Q60" s="280">
        <f t="shared" si="59"/>
        <v>0.24369429452043145</v>
      </c>
      <c r="S60" s="144">
        <f t="shared" si="53"/>
        <v>-0.21769603329395248</v>
      </c>
      <c r="T60" s="143">
        <f t="shared" si="54"/>
        <v>0.5653256160591813</v>
      </c>
    </row>
    <row r="61" spans="1:20" ht="20.100000000000001" customHeight="1" x14ac:dyDescent="0.25">
      <c r="A61" s="44"/>
      <c r="B61" s="17" t="s">
        <v>27</v>
      </c>
      <c r="C61" s="52">
        <v>4042105</v>
      </c>
      <c r="D61" s="53">
        <v>3394621</v>
      </c>
      <c r="E61" s="53">
        <v>2829257</v>
      </c>
      <c r="F61" s="395">
        <v>1593305</v>
      </c>
      <c r="G61" s="244">
        <v>712835</v>
      </c>
      <c r="H61" s="243">
        <v>575592</v>
      </c>
      <c r="I61" s="274">
        <v>468265</v>
      </c>
      <c r="J61" s="18"/>
      <c r="K61" s="193">
        <f t="shared" ref="K61:Q61" si="60">C61/C60</f>
        <v>8.8704614460082945E-2</v>
      </c>
      <c r="L61" s="194">
        <f t="shared" si="60"/>
        <v>5.5348178257923521E-2</v>
      </c>
      <c r="M61" s="194">
        <f t="shared" si="60"/>
        <v>4.3912256102690402E-2</v>
      </c>
      <c r="N61" s="194">
        <f t="shared" si="60"/>
        <v>2.1310228675704316E-2</v>
      </c>
      <c r="O61" s="284">
        <f t="shared" si="60"/>
        <v>1.6112762643444693E-2</v>
      </c>
      <c r="P61" s="285">
        <f t="shared" si="60"/>
        <v>1.7362479618560689E-2</v>
      </c>
      <c r="Q61" s="286">
        <f t="shared" si="60"/>
        <v>1.80556515772268E-2</v>
      </c>
      <c r="R61" s="18"/>
      <c r="S61" s="145">
        <f t="shared" si="53"/>
        <v>-0.18646367565914745</v>
      </c>
      <c r="T61" s="146">
        <f t="shared" si="54"/>
        <v>6.9317195866611114E-2</v>
      </c>
    </row>
    <row r="62" spans="1:20" ht="20.100000000000001" customHeight="1" thickBot="1" x14ac:dyDescent="0.3">
      <c r="A62" s="44"/>
      <c r="B62" s="17" t="s">
        <v>28</v>
      </c>
      <c r="C62" s="52">
        <v>41526043</v>
      </c>
      <c r="D62" s="53">
        <v>57937497</v>
      </c>
      <c r="E62" s="53">
        <v>61600523</v>
      </c>
      <c r="F62" s="395">
        <v>73173842</v>
      </c>
      <c r="G62" s="244">
        <v>43527561</v>
      </c>
      <c r="H62" s="243">
        <v>32575894</v>
      </c>
      <c r="I62" s="274">
        <v>25466274</v>
      </c>
      <c r="J62" s="18"/>
      <c r="K62" s="193">
        <f t="shared" ref="K62:Q62" si="61">C62/C60</f>
        <v>0.91129538553991707</v>
      </c>
      <c r="L62" s="63">
        <f t="shared" si="61"/>
        <v>0.94465182174207651</v>
      </c>
      <c r="M62" s="63">
        <f t="shared" si="61"/>
        <v>0.95608774389730955</v>
      </c>
      <c r="N62" s="63">
        <f t="shared" si="61"/>
        <v>0.97868977132429569</v>
      </c>
      <c r="O62" s="284">
        <f t="shared" si="61"/>
        <v>0.98388723735655526</v>
      </c>
      <c r="P62" s="285">
        <f t="shared" si="61"/>
        <v>0.98263752038143937</v>
      </c>
      <c r="Q62" s="286">
        <f t="shared" si="61"/>
        <v>0.98194434842277323</v>
      </c>
      <c r="R62" s="18"/>
      <c r="S62" s="145">
        <f t="shared" si="53"/>
        <v>-0.21824788599815556</v>
      </c>
      <c r="T62" s="146">
        <f t="shared" si="54"/>
        <v>-6.931719586661389E-2</v>
      </c>
    </row>
    <row r="63" spans="1:20" ht="20.100000000000001" customHeight="1" thickBot="1" x14ac:dyDescent="0.3">
      <c r="A63" s="22" t="s">
        <v>9</v>
      </c>
      <c r="B63" s="23"/>
      <c r="C63" s="30">
        <v>253854</v>
      </c>
      <c r="D63" s="31">
        <v>145443</v>
      </c>
      <c r="E63" s="31">
        <v>425755</v>
      </c>
      <c r="F63" s="66">
        <v>319658</v>
      </c>
      <c r="G63" s="32">
        <v>70775</v>
      </c>
      <c r="H63" s="31">
        <v>64404</v>
      </c>
      <c r="I63" s="235">
        <v>12837</v>
      </c>
      <c r="K63" s="192">
        <f t="shared" ref="K63:Q63" si="62">C63/C92</f>
        <v>1.0092256520643935E-3</v>
      </c>
      <c r="L63" s="42">
        <f t="shared" si="62"/>
        <v>5.0422015486901062E-4</v>
      </c>
      <c r="M63" s="42">
        <f t="shared" si="62"/>
        <v>1.3561844863477896E-3</v>
      </c>
      <c r="N63" s="42">
        <f t="shared" si="62"/>
        <v>9.1000519536905522E-4</v>
      </c>
      <c r="O63" s="278">
        <f t="shared" si="62"/>
        <v>3.7839558646017563E-4</v>
      </c>
      <c r="P63" s="279">
        <f t="shared" si="62"/>
        <v>4.6244669196811007E-4</v>
      </c>
      <c r="Q63" s="280">
        <f t="shared" si="62"/>
        <v>1.2062306790025374E-4</v>
      </c>
      <c r="S63" s="144">
        <f t="shared" si="53"/>
        <v>-0.80068008198248553</v>
      </c>
      <c r="T63" s="143">
        <f t="shared" si="54"/>
        <v>-3.4182362406785634E-2</v>
      </c>
    </row>
    <row r="64" spans="1:20" ht="20.100000000000001" customHeight="1" thickBot="1" x14ac:dyDescent="0.3">
      <c r="A64" s="44"/>
      <c r="B64" s="17" t="s">
        <v>27</v>
      </c>
      <c r="C64" s="52">
        <v>253854</v>
      </c>
      <c r="D64" s="53">
        <v>145443</v>
      </c>
      <c r="E64" s="53">
        <v>425755</v>
      </c>
      <c r="F64" s="395">
        <v>319658</v>
      </c>
      <c r="G64" s="54">
        <v>70775</v>
      </c>
      <c r="H64" s="53">
        <v>64404</v>
      </c>
      <c r="I64" s="236">
        <v>12837</v>
      </c>
      <c r="J64" s="18"/>
      <c r="K64" s="193">
        <f t="shared" ref="K64:Q64" si="63">C64/C63</f>
        <v>1</v>
      </c>
      <c r="L64" s="248">
        <f t="shared" si="63"/>
        <v>1</v>
      </c>
      <c r="M64" s="248">
        <f t="shared" si="63"/>
        <v>1</v>
      </c>
      <c r="N64" s="248">
        <f t="shared" si="63"/>
        <v>1</v>
      </c>
      <c r="O64" s="281">
        <f t="shared" si="63"/>
        <v>1</v>
      </c>
      <c r="P64" s="282">
        <f t="shared" si="63"/>
        <v>1</v>
      </c>
      <c r="Q64" s="283">
        <f t="shared" si="63"/>
        <v>1</v>
      </c>
      <c r="R64" s="18"/>
      <c r="S64" s="145">
        <f t="shared" si="53"/>
        <v>-0.80068008198248553</v>
      </c>
      <c r="T64" s="146">
        <f t="shared" si="54"/>
        <v>0</v>
      </c>
    </row>
    <row r="65" spans="1:20" ht="20.100000000000001" customHeight="1" thickBot="1" x14ac:dyDescent="0.3">
      <c r="A65" s="22" t="s">
        <v>21</v>
      </c>
      <c r="B65" s="23"/>
      <c r="C65" s="30">
        <v>297926</v>
      </c>
      <c r="D65" s="31">
        <v>132592</v>
      </c>
      <c r="E65" s="31">
        <v>130092</v>
      </c>
      <c r="F65" s="66">
        <v>197628</v>
      </c>
      <c r="G65" s="32">
        <v>411712</v>
      </c>
      <c r="H65" s="31">
        <v>288448</v>
      </c>
      <c r="I65" s="235">
        <v>110904</v>
      </c>
      <c r="K65" s="192">
        <f t="shared" ref="K65:Q65" si="64">C65/C92</f>
        <v>1.1844389358329453E-3</v>
      </c>
      <c r="L65" s="42">
        <f t="shared" si="64"/>
        <v>4.5966845275738165E-4</v>
      </c>
      <c r="M65" s="42">
        <f t="shared" si="64"/>
        <v>4.1439032353808326E-4</v>
      </c>
      <c r="N65" s="42">
        <f t="shared" si="64"/>
        <v>5.6260912209422453E-4</v>
      </c>
      <c r="O65" s="278">
        <f t="shared" si="64"/>
        <v>2.2012010412248931E-3</v>
      </c>
      <c r="P65" s="279">
        <f t="shared" si="64"/>
        <v>2.0711729613815508E-3</v>
      </c>
      <c r="Q65" s="280">
        <f t="shared" si="64"/>
        <v>1.0421111414200936E-3</v>
      </c>
      <c r="S65" s="144">
        <f t="shared" si="53"/>
        <v>-0.61551475482582652</v>
      </c>
      <c r="T65" s="143">
        <f t="shared" si="54"/>
        <v>-0.10290618199614572</v>
      </c>
    </row>
    <row r="66" spans="1:20" ht="20.100000000000001" customHeight="1" x14ac:dyDescent="0.25">
      <c r="A66" s="44"/>
      <c r="B66" s="17" t="s">
        <v>27</v>
      </c>
      <c r="C66" s="52">
        <v>294731</v>
      </c>
      <c r="D66" s="53">
        <v>116660</v>
      </c>
      <c r="E66" s="53">
        <v>81543</v>
      </c>
      <c r="F66" s="395">
        <v>149470</v>
      </c>
      <c r="G66" s="54">
        <v>193943</v>
      </c>
      <c r="H66" s="53">
        <v>134166</v>
      </c>
      <c r="I66" s="236">
        <v>73036</v>
      </c>
      <c r="J66" s="18"/>
      <c r="K66" s="193">
        <f t="shared" ref="K66:N67" si="65">C66/C65</f>
        <v>0.98927586044856775</v>
      </c>
      <c r="L66" s="55">
        <f t="shared" si="65"/>
        <v>0.87984192108121151</v>
      </c>
      <c r="M66" s="55">
        <f t="shared" si="65"/>
        <v>0.62681025735633245</v>
      </c>
      <c r="N66" s="55">
        <f t="shared" si="65"/>
        <v>0.75631995466229485</v>
      </c>
      <c r="O66" s="281">
        <f t="shared" ref="O66:O67" si="66">G66/G65</f>
        <v>0.47106472485621015</v>
      </c>
      <c r="P66" s="282">
        <f>H66/H65</f>
        <v>0.4651306301309075</v>
      </c>
      <c r="Q66" s="283">
        <f>I66/I65</f>
        <v>0.65855154007069172</v>
      </c>
      <c r="R66" s="18"/>
      <c r="S66" s="145">
        <f t="shared" si="53"/>
        <v>-0.45562959319052515</v>
      </c>
      <c r="T66" s="146">
        <f t="shared" si="54"/>
        <v>19.342090993978424</v>
      </c>
    </row>
    <row r="67" spans="1:20" ht="20.100000000000001" customHeight="1" thickBot="1" x14ac:dyDescent="0.3">
      <c r="A67" s="44"/>
      <c r="B67" s="17" t="s">
        <v>28</v>
      </c>
      <c r="C67" s="52">
        <v>3195</v>
      </c>
      <c r="D67" s="53">
        <v>15932</v>
      </c>
      <c r="E67" s="53">
        <v>48549</v>
      </c>
      <c r="F67" s="395">
        <v>48158</v>
      </c>
      <c r="G67" s="54">
        <v>217769</v>
      </c>
      <c r="H67" s="53">
        <v>154282</v>
      </c>
      <c r="I67" s="236">
        <v>37868</v>
      </c>
      <c r="J67" s="18"/>
      <c r="K67" s="193">
        <f t="shared" si="65"/>
        <v>1.0840393443512899E-2</v>
      </c>
      <c r="L67" s="55">
        <f t="shared" si="65"/>
        <v>0.13656780387450712</v>
      </c>
      <c r="M67" s="55">
        <f t="shared" si="65"/>
        <v>0.59537912512416757</v>
      </c>
      <c r="N67" s="55">
        <f t="shared" si="65"/>
        <v>0.32219174416270824</v>
      </c>
      <c r="O67" s="281">
        <f t="shared" si="66"/>
        <v>1.1228505282479904</v>
      </c>
      <c r="P67" s="282">
        <f>H67/H66</f>
        <v>1.1499336642666547</v>
      </c>
      <c r="Q67" s="283">
        <f>I67/I66</f>
        <v>0.51848403527027764</v>
      </c>
      <c r="R67" s="18"/>
      <c r="S67" s="145">
        <f t="shared" si="53"/>
        <v>-0.75455335035843452</v>
      </c>
      <c r="T67" s="146">
        <f t="shared" si="54"/>
        <v>-63.144962899637704</v>
      </c>
    </row>
    <row r="68" spans="1:20" ht="20.100000000000001" customHeight="1" thickBot="1" x14ac:dyDescent="0.3">
      <c r="A68" s="22" t="s">
        <v>29</v>
      </c>
      <c r="B68" s="23"/>
      <c r="C68" s="30">
        <v>450437</v>
      </c>
      <c r="D68" s="31">
        <v>664202</v>
      </c>
      <c r="E68" s="31">
        <v>1193621</v>
      </c>
      <c r="F68" s="66">
        <v>878489</v>
      </c>
      <c r="G68" s="32">
        <v>374089</v>
      </c>
      <c r="H68" s="31">
        <v>285371</v>
      </c>
      <c r="I68" s="235">
        <v>307779</v>
      </c>
      <c r="K68" s="192">
        <f t="shared" ref="K68:Q68" si="67">C68/C92</f>
        <v>1.7907638841181514E-3</v>
      </c>
      <c r="L68" s="42">
        <f t="shared" si="67"/>
        <v>2.3026480154033305E-3</v>
      </c>
      <c r="M68" s="42">
        <f t="shared" si="67"/>
        <v>3.8021169047431852E-3</v>
      </c>
      <c r="N68" s="42">
        <f t="shared" si="67"/>
        <v>2.5008901828659567E-3</v>
      </c>
      <c r="O68" s="278">
        <f t="shared" si="67"/>
        <v>2.0000512404563849E-3</v>
      </c>
      <c r="P68" s="279">
        <f t="shared" si="67"/>
        <v>2.0490788605308915E-3</v>
      </c>
      <c r="Q68" s="280">
        <f t="shared" si="67"/>
        <v>2.8920501063544593E-3</v>
      </c>
      <c r="S68" s="144">
        <f t="shared" si="53"/>
        <v>7.8522344597033333E-2</v>
      </c>
      <c r="T68" s="143">
        <f t="shared" si="54"/>
        <v>8.4297124582356775E-2</v>
      </c>
    </row>
    <row r="69" spans="1:20" ht="20.100000000000001" customHeight="1" x14ac:dyDescent="0.25">
      <c r="A69" s="44"/>
      <c r="B69" s="17" t="s">
        <v>27</v>
      </c>
      <c r="C69" s="52">
        <v>99201</v>
      </c>
      <c r="D69" s="53">
        <v>72764</v>
      </c>
      <c r="E69" s="53">
        <v>168245</v>
      </c>
      <c r="F69" s="395">
        <v>116918</v>
      </c>
      <c r="G69" s="54">
        <v>93762</v>
      </c>
      <c r="H69" s="53">
        <v>70908</v>
      </c>
      <c r="I69" s="236">
        <v>77097</v>
      </c>
      <c r="J69" s="18"/>
      <c r="K69" s="193">
        <f t="shared" ref="K69:Q69" si="68">C69/C68</f>
        <v>0.22023279615129307</v>
      </c>
      <c r="L69" s="55">
        <f t="shared" si="68"/>
        <v>0.10955101008428159</v>
      </c>
      <c r="M69" s="55">
        <f t="shared" si="68"/>
        <v>0.14095345172378837</v>
      </c>
      <c r="N69" s="55">
        <f t="shared" si="68"/>
        <v>0.1330898850184806</v>
      </c>
      <c r="O69" s="281">
        <f t="shared" si="68"/>
        <v>0.25064089026942787</v>
      </c>
      <c r="P69" s="282">
        <f t="shared" si="68"/>
        <v>0.24847654456829882</v>
      </c>
      <c r="Q69" s="283">
        <f t="shared" si="68"/>
        <v>0.25049467312584678</v>
      </c>
      <c r="R69" s="18"/>
      <c r="S69" s="145">
        <f t="shared" si="53"/>
        <v>8.7282112032492809E-2</v>
      </c>
      <c r="T69" s="146">
        <f t="shared" si="54"/>
        <v>0.20181285575479602</v>
      </c>
    </row>
    <row r="70" spans="1:20" ht="20.100000000000001" customHeight="1" thickBot="1" x14ac:dyDescent="0.3">
      <c r="A70" s="44"/>
      <c r="B70" s="17" t="s">
        <v>28</v>
      </c>
      <c r="C70" s="52">
        <v>351236</v>
      </c>
      <c r="D70" s="53">
        <v>591438</v>
      </c>
      <c r="E70" s="53">
        <v>1025376</v>
      </c>
      <c r="F70" s="395">
        <v>761571</v>
      </c>
      <c r="G70" s="54">
        <v>280327</v>
      </c>
      <c r="H70" s="53">
        <v>214463</v>
      </c>
      <c r="I70" s="236">
        <v>230682</v>
      </c>
      <c r="J70" s="18"/>
      <c r="K70" s="193">
        <f t="shared" ref="K70:Q70" si="69">C70/C68</f>
        <v>0.7797672038487069</v>
      </c>
      <c r="L70" s="55">
        <f t="shared" si="69"/>
        <v>0.89044898991571841</v>
      </c>
      <c r="M70" s="55">
        <f t="shared" si="69"/>
        <v>0.85904654827621163</v>
      </c>
      <c r="N70" s="55">
        <f t="shared" si="69"/>
        <v>0.86691011498151938</v>
      </c>
      <c r="O70" s="281">
        <f t="shared" si="69"/>
        <v>0.74935910973057218</v>
      </c>
      <c r="P70" s="282">
        <f t="shared" si="69"/>
        <v>0.75152345543170118</v>
      </c>
      <c r="Q70" s="283">
        <f t="shared" si="69"/>
        <v>0.74950532687415317</v>
      </c>
      <c r="R70" s="18"/>
      <c r="S70" s="145">
        <f t="shared" si="53"/>
        <v>7.5626098674363415E-2</v>
      </c>
      <c r="T70" s="146">
        <f t="shared" si="54"/>
        <v>-0.20181285575480157</v>
      </c>
    </row>
    <row r="71" spans="1:20" ht="20.100000000000001" customHeight="1" thickBot="1" x14ac:dyDescent="0.3">
      <c r="A71" s="22" t="s">
        <v>30</v>
      </c>
      <c r="B71" s="23"/>
      <c r="C71" s="30">
        <v>22521987</v>
      </c>
      <c r="D71" s="31">
        <v>17563156</v>
      </c>
      <c r="E71" s="31">
        <v>16636857</v>
      </c>
      <c r="F71" s="66">
        <v>17822821</v>
      </c>
      <c r="G71" s="32">
        <v>9399875</v>
      </c>
      <c r="H71" s="31">
        <v>7186799</v>
      </c>
      <c r="I71" s="235">
        <v>4425684</v>
      </c>
      <c r="K71" s="192">
        <f t="shared" ref="K71:Q71" si="70">C71/C92</f>
        <v>8.9538738865098805E-2</v>
      </c>
      <c r="L71" s="42">
        <f t="shared" si="70"/>
        <v>6.0887751478645197E-2</v>
      </c>
      <c r="M71" s="42">
        <f t="shared" si="70"/>
        <v>5.2994438973086935E-2</v>
      </c>
      <c r="N71" s="42">
        <f t="shared" si="70"/>
        <v>5.0738162993363846E-2</v>
      </c>
      <c r="O71" s="278">
        <f t="shared" si="70"/>
        <v>5.0256039749591565E-2</v>
      </c>
      <c r="P71" s="279">
        <f t="shared" si="70"/>
        <v>5.1604115014435771E-2</v>
      </c>
      <c r="Q71" s="280">
        <f t="shared" si="70"/>
        <v>4.1586007761709634E-2</v>
      </c>
      <c r="S71" s="144">
        <f t="shared" si="53"/>
        <v>-0.38419260090618923</v>
      </c>
      <c r="T71" s="143">
        <f t="shared" si="54"/>
        <v>-1.0018107252726136</v>
      </c>
    </row>
    <row r="72" spans="1:20" ht="20.100000000000001" customHeight="1" x14ac:dyDescent="0.25">
      <c r="A72" s="44"/>
      <c r="B72" s="17" t="s">
        <v>27</v>
      </c>
      <c r="C72" s="52">
        <v>2470578</v>
      </c>
      <c r="D72" s="53">
        <v>917698</v>
      </c>
      <c r="E72" s="53">
        <v>2916149</v>
      </c>
      <c r="F72" s="395">
        <v>3485556</v>
      </c>
      <c r="G72" s="54">
        <v>1852665</v>
      </c>
      <c r="H72" s="53">
        <v>1289076</v>
      </c>
      <c r="I72" s="236">
        <v>951915</v>
      </c>
      <c r="J72" s="18"/>
      <c r="K72" s="193">
        <f t="shared" ref="K72:Q72" si="71">C72/C71</f>
        <v>0.109696271470186</v>
      </c>
      <c r="L72" s="55">
        <f t="shared" si="71"/>
        <v>5.2251315196425972E-2</v>
      </c>
      <c r="M72" s="55">
        <f t="shared" si="71"/>
        <v>0.1752824466784802</v>
      </c>
      <c r="N72" s="55">
        <f t="shared" si="71"/>
        <v>0.19556702050702299</v>
      </c>
      <c r="O72" s="281">
        <f t="shared" si="71"/>
        <v>0.19709464221598691</v>
      </c>
      <c r="P72" s="282">
        <f t="shared" si="71"/>
        <v>0.17936719810864335</v>
      </c>
      <c r="Q72" s="283">
        <f t="shared" si="71"/>
        <v>0.21508878627574857</v>
      </c>
      <c r="R72" s="18"/>
      <c r="S72" s="145">
        <f t="shared" si="53"/>
        <v>-0.26155246083241018</v>
      </c>
      <c r="T72" s="146">
        <f t="shared" si="54"/>
        <v>3.5721588167105218</v>
      </c>
    </row>
    <row r="73" spans="1:20" ht="20.100000000000001" customHeight="1" thickBot="1" x14ac:dyDescent="0.3">
      <c r="A73" s="44"/>
      <c r="B73" s="17" t="s">
        <v>28</v>
      </c>
      <c r="C73" s="52">
        <v>20051409</v>
      </c>
      <c r="D73" s="53">
        <v>16645458</v>
      </c>
      <c r="E73" s="53">
        <v>13720708</v>
      </c>
      <c r="F73" s="395">
        <v>14337265</v>
      </c>
      <c r="G73" s="54">
        <v>7547210</v>
      </c>
      <c r="H73" s="53">
        <v>5897723</v>
      </c>
      <c r="I73" s="236">
        <v>3473769</v>
      </c>
      <c r="J73" s="18"/>
      <c r="K73" s="193">
        <f t="shared" ref="K73:Q73" si="72">C73/C71</f>
        <v>0.89030372852981399</v>
      </c>
      <c r="L73" s="55">
        <f t="shared" si="72"/>
        <v>0.94774868480357399</v>
      </c>
      <c r="M73" s="55">
        <f t="shared" si="72"/>
        <v>0.82471755332151986</v>
      </c>
      <c r="N73" s="55">
        <f t="shared" si="72"/>
        <v>0.80443297949297699</v>
      </c>
      <c r="O73" s="281">
        <f t="shared" si="72"/>
        <v>0.80290535778401306</v>
      </c>
      <c r="P73" s="282">
        <f t="shared" si="72"/>
        <v>0.82063280189135668</v>
      </c>
      <c r="Q73" s="283">
        <f t="shared" si="72"/>
        <v>0.78491121372425143</v>
      </c>
      <c r="R73" s="18"/>
      <c r="S73" s="145">
        <f t="shared" si="53"/>
        <v>-0.41099827848815551</v>
      </c>
      <c r="T73" s="146">
        <f t="shared" si="54"/>
        <v>-3.5721588167105245</v>
      </c>
    </row>
    <row r="74" spans="1:20" ht="20.100000000000001" customHeight="1" thickBot="1" x14ac:dyDescent="0.3">
      <c r="A74" s="22" t="s">
        <v>16</v>
      </c>
      <c r="B74" s="23"/>
      <c r="C74" s="30">
        <v>1028353</v>
      </c>
      <c r="D74" s="31">
        <v>1315033</v>
      </c>
      <c r="E74" s="31">
        <v>2781088</v>
      </c>
      <c r="F74" s="66">
        <v>4402111</v>
      </c>
      <c r="G74" s="32">
        <v>3599185</v>
      </c>
      <c r="H74" s="31">
        <v>2570526</v>
      </c>
      <c r="I74" s="235">
        <v>1789077</v>
      </c>
      <c r="K74" s="192">
        <f t="shared" ref="K74:Q74" si="73">C74/C92</f>
        <v>4.0883351334915947E-3</v>
      </c>
      <c r="L74" s="42">
        <f t="shared" si="73"/>
        <v>4.5589415985496703E-3</v>
      </c>
      <c r="M74" s="42">
        <f t="shared" si="73"/>
        <v>8.8587765282098895E-3</v>
      </c>
      <c r="N74" s="42">
        <f t="shared" si="73"/>
        <v>1.2531968167827074E-2</v>
      </c>
      <c r="O74" s="278">
        <f t="shared" si="73"/>
        <v>1.924289253060639E-2</v>
      </c>
      <c r="P74" s="279">
        <f t="shared" si="73"/>
        <v>1.84574132867216E-2</v>
      </c>
      <c r="Q74" s="280">
        <f t="shared" si="73"/>
        <v>1.6811089541932091E-2</v>
      </c>
      <c r="S74" s="144">
        <f t="shared" si="53"/>
        <v>-0.30400353857537327</v>
      </c>
      <c r="T74" s="143">
        <f t="shared" si="54"/>
        <v>-0.16463237447895096</v>
      </c>
    </row>
    <row r="75" spans="1:20" ht="20.100000000000001" customHeight="1" x14ac:dyDescent="0.25">
      <c r="A75" s="44"/>
      <c r="B75" s="17" t="s">
        <v>27</v>
      </c>
      <c r="C75" s="52">
        <v>25704</v>
      </c>
      <c r="D75" s="53">
        <v>77753</v>
      </c>
      <c r="E75" s="53">
        <v>1221353</v>
      </c>
      <c r="F75" s="395">
        <v>676255</v>
      </c>
      <c r="G75" s="54">
        <v>307850</v>
      </c>
      <c r="H75" s="53">
        <v>201260</v>
      </c>
      <c r="I75" s="236">
        <v>142027</v>
      </c>
      <c r="J75" s="18"/>
      <c r="K75" s="193">
        <f t="shared" ref="K75:Q75" si="74">C75/C74</f>
        <v>2.499530803138611E-2</v>
      </c>
      <c r="L75" s="55">
        <f t="shared" si="74"/>
        <v>5.9126272876802333E-2</v>
      </c>
      <c r="M75" s="55">
        <f t="shared" si="74"/>
        <v>0.43916373735746583</v>
      </c>
      <c r="N75" s="55">
        <f t="shared" si="74"/>
        <v>0.15362061520029821</v>
      </c>
      <c r="O75" s="281">
        <f t="shared" si="74"/>
        <v>8.5533252666923201E-2</v>
      </c>
      <c r="P75" s="282">
        <f t="shared" si="74"/>
        <v>7.829525941383203E-2</v>
      </c>
      <c r="Q75" s="283">
        <f t="shared" si="74"/>
        <v>7.9385627337448306E-2</v>
      </c>
      <c r="R75" s="18"/>
      <c r="S75" s="145">
        <f t="shared" si="53"/>
        <v>-0.29431084169730698</v>
      </c>
      <c r="T75" s="146">
        <f t="shared" si="54"/>
        <v>0.10903679236162755</v>
      </c>
    </row>
    <row r="76" spans="1:20" ht="20.100000000000001" customHeight="1" thickBot="1" x14ac:dyDescent="0.3">
      <c r="A76" s="44"/>
      <c r="B76" s="17" t="s">
        <v>28</v>
      </c>
      <c r="C76" s="52">
        <v>1002649</v>
      </c>
      <c r="D76" s="53">
        <v>1237280</v>
      </c>
      <c r="E76" s="53">
        <v>1559735</v>
      </c>
      <c r="F76" s="395">
        <v>3725856</v>
      </c>
      <c r="G76" s="54">
        <v>3291335</v>
      </c>
      <c r="H76" s="53">
        <v>2369266</v>
      </c>
      <c r="I76" s="236">
        <v>1647050</v>
      </c>
      <c r="J76" s="18"/>
      <c r="K76" s="193">
        <f t="shared" ref="K76:Q76" si="75">C76/C74</f>
        <v>0.97500469196861395</v>
      </c>
      <c r="L76" s="55">
        <f t="shared" si="75"/>
        <v>0.94087372712319772</v>
      </c>
      <c r="M76" s="55">
        <f t="shared" si="75"/>
        <v>0.56083626264253417</v>
      </c>
      <c r="N76" s="55">
        <f t="shared" si="75"/>
        <v>0.84637938479970176</v>
      </c>
      <c r="O76" s="281">
        <f t="shared" si="75"/>
        <v>0.91446674733307676</v>
      </c>
      <c r="P76" s="282">
        <f t="shared" si="75"/>
        <v>0.92170474058616791</v>
      </c>
      <c r="Q76" s="283">
        <f t="shared" si="75"/>
        <v>0.92061437266255175</v>
      </c>
      <c r="R76" s="18"/>
      <c r="S76" s="145">
        <f t="shared" si="53"/>
        <v>-0.30482689575590077</v>
      </c>
      <c r="T76" s="146">
        <f t="shared" si="54"/>
        <v>-0.10903679236161645</v>
      </c>
    </row>
    <row r="77" spans="1:20" ht="20.100000000000001" customHeight="1" thickBot="1" x14ac:dyDescent="0.3">
      <c r="A77" s="22" t="s">
        <v>10</v>
      </c>
      <c r="B77" s="23"/>
      <c r="C77" s="30">
        <v>7851825</v>
      </c>
      <c r="D77" s="31">
        <v>8951873</v>
      </c>
      <c r="E77" s="31">
        <v>10247540</v>
      </c>
      <c r="F77" s="66">
        <v>8485256</v>
      </c>
      <c r="G77" s="32">
        <v>3393417</v>
      </c>
      <c r="H77" s="31">
        <v>2570487</v>
      </c>
      <c r="I77" s="235">
        <v>3787240</v>
      </c>
      <c r="K77" s="192">
        <f t="shared" ref="K77:Q77" si="76">C77/C92</f>
        <v>3.121582959307518E-2</v>
      </c>
      <c r="L77" s="42">
        <f t="shared" si="76"/>
        <v>3.1034252527984949E-2</v>
      </c>
      <c r="M77" s="42">
        <f t="shared" si="76"/>
        <v>3.2642141069930894E-2</v>
      </c>
      <c r="N77" s="42">
        <f t="shared" si="76"/>
        <v>2.4155901131948671E-2</v>
      </c>
      <c r="O77" s="278">
        <f t="shared" si="76"/>
        <v>1.8142762498324687E-2</v>
      </c>
      <c r="P77" s="279">
        <f t="shared" si="76"/>
        <v>1.8457133250994212E-2</v>
      </c>
      <c r="Q77" s="280">
        <f t="shared" si="76"/>
        <v>3.5586858898072518E-2</v>
      </c>
      <c r="S77" s="144">
        <f t="shared" si="53"/>
        <v>0.47335504906268733</v>
      </c>
      <c r="T77" s="143">
        <f t="shared" si="54"/>
        <v>1.7129725647078307</v>
      </c>
    </row>
    <row r="78" spans="1:20" ht="20.100000000000001" customHeight="1" x14ac:dyDescent="0.25">
      <c r="A78" s="44"/>
      <c r="B78" s="17" t="s">
        <v>27</v>
      </c>
      <c r="C78" s="52">
        <v>6139353</v>
      </c>
      <c r="D78" s="53">
        <v>7845497</v>
      </c>
      <c r="E78" s="53">
        <v>8965090</v>
      </c>
      <c r="F78" s="395">
        <v>6764909</v>
      </c>
      <c r="G78" s="54">
        <v>2835813</v>
      </c>
      <c r="H78" s="53">
        <v>2111189</v>
      </c>
      <c r="I78" s="236">
        <v>2743779</v>
      </c>
      <c r="J78" s="18"/>
      <c r="K78" s="193">
        <f t="shared" ref="K78:Q78" si="77">C78/C77</f>
        <v>0.78190140508735229</v>
      </c>
      <c r="L78" s="55">
        <f t="shared" si="77"/>
        <v>0.87640843430196114</v>
      </c>
      <c r="M78" s="55">
        <f t="shared" si="77"/>
        <v>0.87485289152323387</v>
      </c>
      <c r="N78" s="55">
        <f t="shared" si="77"/>
        <v>0.79725455543120916</v>
      </c>
      <c r="O78" s="281">
        <f t="shared" si="77"/>
        <v>0.8356806723134822</v>
      </c>
      <c r="P78" s="282">
        <f t="shared" si="77"/>
        <v>0.82131868396922447</v>
      </c>
      <c r="Q78" s="283">
        <f t="shared" si="77"/>
        <v>0.72447983227891555</v>
      </c>
      <c r="R78" s="18"/>
      <c r="S78" s="145">
        <f t="shared" si="53"/>
        <v>0.29963683971449262</v>
      </c>
      <c r="T78" s="146">
        <f t="shared" si="54"/>
        <v>-9.6838851690308925</v>
      </c>
    </row>
    <row r="79" spans="1:20" ht="20.100000000000001" customHeight="1" thickBot="1" x14ac:dyDescent="0.3">
      <c r="A79" s="44"/>
      <c r="B79" s="17" t="s">
        <v>28</v>
      </c>
      <c r="C79" s="52">
        <v>1712472</v>
      </c>
      <c r="D79" s="53">
        <v>1106376</v>
      </c>
      <c r="E79" s="53">
        <v>1282450</v>
      </c>
      <c r="F79" s="395">
        <v>1720347</v>
      </c>
      <c r="G79" s="54">
        <v>557604</v>
      </c>
      <c r="H79" s="53">
        <v>459298</v>
      </c>
      <c r="I79" s="236">
        <v>1043461</v>
      </c>
      <c r="J79" s="18"/>
      <c r="K79" s="193">
        <f t="shared" ref="K79:Q79" si="78">C79/C77</f>
        <v>0.21809859491264769</v>
      </c>
      <c r="L79" s="55">
        <f t="shared" si="78"/>
        <v>0.12359156569803884</v>
      </c>
      <c r="M79" s="55">
        <f t="shared" si="78"/>
        <v>0.12514710847676613</v>
      </c>
      <c r="N79" s="55">
        <f t="shared" si="78"/>
        <v>0.20274544456879084</v>
      </c>
      <c r="O79" s="281">
        <f t="shared" si="78"/>
        <v>0.16431932768651775</v>
      </c>
      <c r="P79" s="282">
        <f t="shared" si="78"/>
        <v>0.1786813160307755</v>
      </c>
      <c r="Q79" s="283">
        <f t="shared" si="78"/>
        <v>0.27552016772108451</v>
      </c>
      <c r="R79" s="18"/>
      <c r="S79" s="145">
        <f t="shared" si="53"/>
        <v>1.2718605349903549</v>
      </c>
      <c r="T79" s="146">
        <f t="shared" si="54"/>
        <v>9.6838851690309014</v>
      </c>
    </row>
    <row r="80" spans="1:20" ht="20.100000000000001" customHeight="1" thickBot="1" x14ac:dyDescent="0.3">
      <c r="A80" s="22" t="s">
        <v>13</v>
      </c>
      <c r="B80" s="23"/>
      <c r="C80" s="30">
        <v>9409422</v>
      </c>
      <c r="D80" s="31">
        <v>10124791</v>
      </c>
      <c r="E80" s="31">
        <v>9134337</v>
      </c>
      <c r="F80" s="66">
        <v>17452801</v>
      </c>
      <c r="G80" s="32">
        <v>10781989</v>
      </c>
      <c r="H80" s="31">
        <v>7911875</v>
      </c>
      <c r="I80" s="235">
        <v>5678960</v>
      </c>
      <c r="K80" s="192">
        <f t="shared" ref="K80:Q80" si="79">C80/C92</f>
        <v>3.7408234865312542E-2</v>
      </c>
      <c r="L80" s="42">
        <f t="shared" si="79"/>
        <v>3.5100511444595923E-2</v>
      </c>
      <c r="M80" s="42">
        <f t="shared" si="79"/>
        <v>2.9096184736462541E-2</v>
      </c>
      <c r="N80" s="42">
        <f t="shared" si="79"/>
        <v>4.9684786815103146E-2</v>
      </c>
      <c r="O80" s="278">
        <f t="shared" si="79"/>
        <v>5.7645454621860298E-2</v>
      </c>
      <c r="P80" s="279">
        <f t="shared" si="79"/>
        <v>5.6810453093211456E-2</v>
      </c>
      <c r="Q80" s="280">
        <f t="shared" si="79"/>
        <v>5.3362434967891635E-2</v>
      </c>
      <c r="S80" s="144">
        <f t="shared" si="53"/>
        <v>-0.2822232403823367</v>
      </c>
      <c r="T80" s="143">
        <f t="shared" si="54"/>
        <v>-0.34480181253198211</v>
      </c>
    </row>
    <row r="81" spans="1:20" ht="20.100000000000001" customHeight="1" x14ac:dyDescent="0.25">
      <c r="A81" s="44"/>
      <c r="B81" s="17" t="s">
        <v>27</v>
      </c>
      <c r="C81" s="52">
        <v>8254834</v>
      </c>
      <c r="D81" s="53">
        <v>8921133</v>
      </c>
      <c r="E81" s="53">
        <v>7992308</v>
      </c>
      <c r="F81" s="395">
        <v>15683494</v>
      </c>
      <c r="G81" s="54">
        <v>9586764</v>
      </c>
      <c r="H81" s="53">
        <v>7080060</v>
      </c>
      <c r="I81" s="236">
        <v>5014093</v>
      </c>
      <c r="J81" s="18"/>
      <c r="K81" s="193">
        <f t="shared" ref="K81:Q81" si="80">C81/C80</f>
        <v>0.8772944820627665</v>
      </c>
      <c r="L81" s="55">
        <f t="shared" si="80"/>
        <v>0.88111774356626227</v>
      </c>
      <c r="M81" s="55">
        <f t="shared" si="80"/>
        <v>0.87497406763074326</v>
      </c>
      <c r="N81" s="55">
        <f t="shared" si="80"/>
        <v>0.89862332126516542</v>
      </c>
      <c r="O81" s="281">
        <f t="shared" si="80"/>
        <v>0.8891461491938083</v>
      </c>
      <c r="P81" s="282">
        <f t="shared" si="80"/>
        <v>0.89486499723516866</v>
      </c>
      <c r="Q81" s="283">
        <f t="shared" si="80"/>
        <v>0.88292451434769748</v>
      </c>
      <c r="R81" s="18"/>
      <c r="S81" s="145">
        <f t="shared" si="53"/>
        <v>-0.29180077569964097</v>
      </c>
      <c r="T81" s="146">
        <f t="shared" si="54"/>
        <v>-1.1940482887471182</v>
      </c>
    </row>
    <row r="82" spans="1:20" ht="20.100000000000001" customHeight="1" thickBot="1" x14ac:dyDescent="0.3">
      <c r="A82" s="44"/>
      <c r="B82" s="17" t="s">
        <v>28</v>
      </c>
      <c r="C82" s="52">
        <v>1154588</v>
      </c>
      <c r="D82" s="53">
        <v>1203658</v>
      </c>
      <c r="E82" s="53">
        <v>1142029</v>
      </c>
      <c r="F82" s="395">
        <v>1769307</v>
      </c>
      <c r="G82" s="54">
        <v>1195225</v>
      </c>
      <c r="H82" s="53">
        <v>831815</v>
      </c>
      <c r="I82" s="236">
        <v>664867</v>
      </c>
      <c r="J82" s="18"/>
      <c r="K82" s="193">
        <f t="shared" ref="K82:Q82" si="81">C82/C80</f>
        <v>0.12270551793723355</v>
      </c>
      <c r="L82" s="55">
        <f t="shared" si="81"/>
        <v>0.11888225643373775</v>
      </c>
      <c r="M82" s="55">
        <f t="shared" si="81"/>
        <v>0.1250259323692568</v>
      </c>
      <c r="N82" s="55">
        <f t="shared" si="81"/>
        <v>0.10137667873483459</v>
      </c>
      <c r="O82" s="281">
        <f t="shared" si="81"/>
        <v>0.1108538508061917</v>
      </c>
      <c r="P82" s="282">
        <f t="shared" si="81"/>
        <v>0.10513500276483134</v>
      </c>
      <c r="Q82" s="283">
        <f t="shared" si="81"/>
        <v>0.11707548565230254</v>
      </c>
      <c r="R82" s="18"/>
      <c r="S82" s="145">
        <f t="shared" si="53"/>
        <v>-0.20070328137867194</v>
      </c>
      <c r="T82" s="146">
        <f t="shared" si="54"/>
        <v>1.1940482887471195</v>
      </c>
    </row>
    <row r="83" spans="1:20" ht="20.100000000000001" customHeight="1" thickBot="1" x14ac:dyDescent="0.3">
      <c r="A83" s="22" t="s">
        <v>12</v>
      </c>
      <c r="B83" s="23"/>
      <c r="C83" s="30">
        <v>15620227</v>
      </c>
      <c r="D83" s="31">
        <v>15852269</v>
      </c>
      <c r="E83" s="31">
        <v>16954742</v>
      </c>
      <c r="F83" s="66">
        <v>23629836</v>
      </c>
      <c r="G83" s="32">
        <v>12564521</v>
      </c>
      <c r="H83" s="31">
        <v>9148660</v>
      </c>
      <c r="I83" s="235">
        <v>7230503</v>
      </c>
      <c r="K83" s="192">
        <f t="shared" ref="K83:Q83" si="82">C83/C92</f>
        <v>6.2100001494831067E-2</v>
      </c>
      <c r="L83" s="42">
        <f t="shared" si="82"/>
        <v>5.4956467689783739E-2</v>
      </c>
      <c r="M83" s="42">
        <f t="shared" si="82"/>
        <v>5.4007018286172319E-2</v>
      </c>
      <c r="N83" s="42">
        <f t="shared" si="82"/>
        <v>6.7269624178712045E-2</v>
      </c>
      <c r="O83" s="278">
        <f t="shared" si="82"/>
        <v>6.7175687635269404E-2</v>
      </c>
      <c r="P83" s="279">
        <f t="shared" si="82"/>
        <v>6.5691068147024564E-2</v>
      </c>
      <c r="Q83" s="280">
        <f t="shared" si="82"/>
        <v>6.7941532626157847E-2</v>
      </c>
      <c r="S83" s="144">
        <f t="shared" si="53"/>
        <v>-0.20966534989823646</v>
      </c>
      <c r="T83" s="143">
        <f t="shared" si="54"/>
        <v>0.22504644791332823</v>
      </c>
    </row>
    <row r="84" spans="1:20" ht="20.100000000000001" customHeight="1" x14ac:dyDescent="0.25">
      <c r="A84" s="44"/>
      <c r="B84" s="17" t="s">
        <v>27</v>
      </c>
      <c r="C84" s="52">
        <v>13946630</v>
      </c>
      <c r="D84" s="53">
        <v>14303160</v>
      </c>
      <c r="E84" s="53">
        <v>15432714</v>
      </c>
      <c r="F84" s="395">
        <v>20351055</v>
      </c>
      <c r="G84" s="54">
        <v>10928410</v>
      </c>
      <c r="H84" s="53">
        <v>7982389</v>
      </c>
      <c r="I84" s="236">
        <v>6307635</v>
      </c>
      <c r="J84" s="18"/>
      <c r="K84" s="193">
        <f t="shared" ref="K84:Q84" si="83">C84/C83</f>
        <v>0.89285706283269761</v>
      </c>
      <c r="L84" s="55">
        <f t="shared" si="83"/>
        <v>0.90227840569700146</v>
      </c>
      <c r="M84" s="55">
        <f t="shared" si="83"/>
        <v>0.91022995218682778</v>
      </c>
      <c r="N84" s="55">
        <f t="shared" si="83"/>
        <v>0.86124402217603202</v>
      </c>
      <c r="O84" s="281">
        <f t="shared" si="83"/>
        <v>0.86978325715719684</v>
      </c>
      <c r="P84" s="282">
        <f t="shared" si="83"/>
        <v>0.87252001932523449</v>
      </c>
      <c r="Q84" s="283">
        <f t="shared" si="83"/>
        <v>0.87236461972286017</v>
      </c>
      <c r="R84" s="18"/>
      <c r="S84" s="145">
        <f t="shared" si="53"/>
        <v>-0.20980611192964913</v>
      </c>
      <c r="T84" s="146">
        <f t="shared" si="54"/>
        <v>-1.553996023743176E-2</v>
      </c>
    </row>
    <row r="85" spans="1:20" ht="20.100000000000001" customHeight="1" thickBot="1" x14ac:dyDescent="0.3">
      <c r="A85" s="44"/>
      <c r="B85" s="17" t="s">
        <v>28</v>
      </c>
      <c r="C85" s="52">
        <v>1673597</v>
      </c>
      <c r="D85" s="53">
        <v>1549109</v>
      </c>
      <c r="E85" s="53">
        <v>1522028</v>
      </c>
      <c r="F85" s="395">
        <v>3278781</v>
      </c>
      <c r="G85" s="54">
        <v>1636111</v>
      </c>
      <c r="H85" s="53">
        <v>1166271</v>
      </c>
      <c r="I85" s="236">
        <v>922868</v>
      </c>
      <c r="J85" s="18"/>
      <c r="K85" s="193">
        <f t="shared" ref="K85:Q85" si="84">C85/C83</f>
        <v>0.10714293716730237</v>
      </c>
      <c r="L85" s="55">
        <f t="shared" si="84"/>
        <v>9.7721594302998524E-2</v>
      </c>
      <c r="M85" s="55">
        <f t="shared" si="84"/>
        <v>8.9770047813172271E-2</v>
      </c>
      <c r="N85" s="55">
        <f t="shared" si="84"/>
        <v>0.13875597782396798</v>
      </c>
      <c r="O85" s="281">
        <f t="shared" si="84"/>
        <v>0.13021674284280316</v>
      </c>
      <c r="P85" s="282">
        <f t="shared" si="84"/>
        <v>0.12747998067476549</v>
      </c>
      <c r="Q85" s="283">
        <f t="shared" si="84"/>
        <v>0.12763538027713978</v>
      </c>
      <c r="R85" s="18"/>
      <c r="S85" s="145">
        <f t="shared" si="53"/>
        <v>-0.20870192262347259</v>
      </c>
      <c r="T85" s="146">
        <f t="shared" si="54"/>
        <v>1.5539960237428985E-2</v>
      </c>
    </row>
    <row r="86" spans="1:20" ht="20.100000000000001" customHeight="1" thickBot="1" x14ac:dyDescent="0.3">
      <c r="A86" s="22" t="s">
        <v>7</v>
      </c>
      <c r="B86" s="23"/>
      <c r="C86" s="30">
        <v>104024643</v>
      </c>
      <c r="D86" s="31">
        <v>116913448</v>
      </c>
      <c r="E86" s="31">
        <v>134343737</v>
      </c>
      <c r="F86" s="66">
        <v>142506462</v>
      </c>
      <c r="G86" s="32">
        <v>69368983</v>
      </c>
      <c r="H86" s="31">
        <v>52349040</v>
      </c>
      <c r="I86" s="235">
        <v>37365061</v>
      </c>
      <c r="K86" s="192">
        <f t="shared" ref="K86:Q86" si="85">C86/C92</f>
        <v>0.41356188266657506</v>
      </c>
      <c r="L86" s="42">
        <f t="shared" si="85"/>
        <v>0.40531422520733223</v>
      </c>
      <c r="M86" s="42">
        <f t="shared" si="85"/>
        <v>0.42793365188286109</v>
      </c>
      <c r="N86" s="42">
        <f t="shared" si="85"/>
        <v>0.40568864471924004</v>
      </c>
      <c r="O86" s="278">
        <f t="shared" si="85"/>
        <v>0.37087837519506822</v>
      </c>
      <c r="P86" s="279">
        <f t="shared" si="85"/>
        <v>0.3758872178079975</v>
      </c>
      <c r="Q86" s="280">
        <f t="shared" si="85"/>
        <v>0.35110137026564797</v>
      </c>
      <c r="S86" s="144">
        <f t="shared" si="53"/>
        <v>-0.28623216395181267</v>
      </c>
      <c r="T86" s="177">
        <f t="shared" si="54"/>
        <v>-2.4785847542349524</v>
      </c>
    </row>
    <row r="87" spans="1:20" ht="20.100000000000001" customHeight="1" x14ac:dyDescent="0.25">
      <c r="A87" s="44"/>
      <c r="B87" s="17" t="s">
        <v>27</v>
      </c>
      <c r="C87" s="52">
        <v>76633515</v>
      </c>
      <c r="D87" s="53">
        <v>87862243</v>
      </c>
      <c r="E87" s="53">
        <v>99893868</v>
      </c>
      <c r="F87" s="395">
        <v>105161331</v>
      </c>
      <c r="G87" s="54">
        <v>52125194</v>
      </c>
      <c r="H87" s="53">
        <v>39115162</v>
      </c>
      <c r="I87" s="236">
        <v>28362124</v>
      </c>
      <c r="J87" s="18"/>
      <c r="K87" s="193">
        <f t="shared" ref="K87:Q87" si="86">C87/C86</f>
        <v>0.73668616195106773</v>
      </c>
      <c r="L87" s="55">
        <f t="shared" si="86"/>
        <v>0.75151528334020223</v>
      </c>
      <c r="M87" s="55">
        <f t="shared" si="86"/>
        <v>0.74356922198762421</v>
      </c>
      <c r="N87" s="55">
        <f t="shared" si="86"/>
        <v>0.73794078895874915</v>
      </c>
      <c r="O87" s="281">
        <f t="shared" si="86"/>
        <v>0.75141931949615004</v>
      </c>
      <c r="P87" s="282">
        <f t="shared" si="86"/>
        <v>0.74719922275556538</v>
      </c>
      <c r="Q87" s="283">
        <f t="shared" si="86"/>
        <v>0.75905466874522165</v>
      </c>
      <c r="R87" s="18"/>
      <c r="S87" s="145">
        <f t="shared" si="53"/>
        <v>-0.27490715748537614</v>
      </c>
      <c r="T87" s="146">
        <f t="shared" si="54"/>
        <v>1.1855445989656266</v>
      </c>
    </row>
    <row r="88" spans="1:20" ht="20.100000000000001" customHeight="1" thickBot="1" x14ac:dyDescent="0.3">
      <c r="A88" s="44"/>
      <c r="B88" s="17" t="s">
        <v>28</v>
      </c>
      <c r="C88" s="52">
        <v>27391128</v>
      </c>
      <c r="D88" s="53">
        <v>29051205</v>
      </c>
      <c r="E88" s="53">
        <v>34449869</v>
      </c>
      <c r="F88" s="395">
        <v>37345131</v>
      </c>
      <c r="G88" s="54">
        <v>17243789</v>
      </c>
      <c r="H88" s="53">
        <v>13233878</v>
      </c>
      <c r="I88" s="236">
        <v>9002937</v>
      </c>
      <c r="J88" s="18"/>
      <c r="K88" s="193">
        <f t="shared" ref="K88:Q88" si="87">C88/C86</f>
        <v>0.26331383804893232</v>
      </c>
      <c r="L88" s="55">
        <f t="shared" si="87"/>
        <v>0.24848471665979777</v>
      </c>
      <c r="M88" s="55">
        <f t="shared" si="87"/>
        <v>0.25643077801237579</v>
      </c>
      <c r="N88" s="55">
        <f t="shared" si="87"/>
        <v>0.26205921104125091</v>
      </c>
      <c r="O88" s="281">
        <f t="shared" si="87"/>
        <v>0.24858068050384996</v>
      </c>
      <c r="P88" s="282">
        <f t="shared" si="87"/>
        <v>0.25280077724443467</v>
      </c>
      <c r="Q88" s="283">
        <f t="shared" si="87"/>
        <v>0.24094533125477835</v>
      </c>
      <c r="R88" s="18"/>
      <c r="S88" s="145">
        <f t="shared" si="53"/>
        <v>-0.31970530482448151</v>
      </c>
      <c r="T88" s="146">
        <f t="shared" si="54"/>
        <v>-1.1855445989656321</v>
      </c>
    </row>
    <row r="89" spans="1:20" ht="20.100000000000001" customHeight="1" thickBot="1" x14ac:dyDescent="0.3">
      <c r="A89" s="22" t="s">
        <v>8</v>
      </c>
      <c r="B89" s="23"/>
      <c r="C89" s="30">
        <v>3363918</v>
      </c>
      <c r="D89" s="31">
        <v>4425759</v>
      </c>
      <c r="E89" s="31">
        <v>6896252</v>
      </c>
      <c r="F89" s="66">
        <v>5370912</v>
      </c>
      <c r="G89" s="32">
        <v>2279028</v>
      </c>
      <c r="H89" s="31">
        <v>1752538</v>
      </c>
      <c r="I89" s="235">
        <v>1204747</v>
      </c>
      <c r="K89" s="192">
        <f t="shared" ref="K89:Q89" si="88">C89/C92</f>
        <v>1.3373641293976658E-2</v>
      </c>
      <c r="L89" s="42">
        <f t="shared" si="88"/>
        <v>1.5343171471936895E-2</v>
      </c>
      <c r="M89" s="42">
        <f t="shared" si="88"/>
        <v>2.1967070207854086E-2</v>
      </c>
      <c r="N89" s="42">
        <f t="shared" si="88"/>
        <v>1.5289959343642277E-2</v>
      </c>
      <c r="O89" s="278">
        <f t="shared" si="88"/>
        <v>1.2184728175473841E-2</v>
      </c>
      <c r="P89" s="279">
        <f t="shared" si="88"/>
        <v>1.2583929579659767E-2</v>
      </c>
      <c r="Q89" s="280">
        <f t="shared" si="88"/>
        <v>1.1320423711430007E-2</v>
      </c>
      <c r="S89" s="144">
        <f t="shared" si="53"/>
        <v>-0.31257011260240863</v>
      </c>
      <c r="T89" s="177">
        <f t="shared" si="54"/>
        <v>-0.12635058682297606</v>
      </c>
    </row>
    <row r="90" spans="1:20" ht="20.100000000000001" customHeight="1" x14ac:dyDescent="0.25">
      <c r="A90" s="44"/>
      <c r="B90" s="17" t="s">
        <v>27</v>
      </c>
      <c r="C90" s="52">
        <v>3313694</v>
      </c>
      <c r="D90" s="53">
        <v>4364618</v>
      </c>
      <c r="E90" s="53">
        <v>6849465</v>
      </c>
      <c r="F90" s="395">
        <v>5310834</v>
      </c>
      <c r="G90" s="54">
        <v>2234782</v>
      </c>
      <c r="H90" s="53">
        <v>1712842</v>
      </c>
      <c r="I90" s="236">
        <v>1196011</v>
      </c>
      <c r="J90" s="18"/>
      <c r="K90" s="193">
        <f t="shared" ref="K90:Q90" si="89">C90/C89</f>
        <v>0.98506979064293476</v>
      </c>
      <c r="L90" s="55">
        <f t="shared" si="89"/>
        <v>0.98618519444913288</v>
      </c>
      <c r="M90" s="55">
        <f t="shared" si="89"/>
        <v>0.99321559014954786</v>
      </c>
      <c r="N90" s="55">
        <f t="shared" si="89"/>
        <v>0.98881419021573991</v>
      </c>
      <c r="O90" s="281">
        <f t="shared" si="89"/>
        <v>0.98058558297660225</v>
      </c>
      <c r="P90" s="282">
        <f t="shared" si="89"/>
        <v>0.9773494212393683</v>
      </c>
      <c r="Q90" s="283">
        <f t="shared" si="89"/>
        <v>0.9927486849936128</v>
      </c>
      <c r="R90" s="18"/>
      <c r="S90" s="145">
        <f t="shared" si="53"/>
        <v>-0.301738864413647</v>
      </c>
      <c r="T90" s="146">
        <f t="shared" si="54"/>
        <v>1.5399263754244497</v>
      </c>
    </row>
    <row r="91" spans="1:20" ht="20.100000000000001" customHeight="1" thickBot="1" x14ac:dyDescent="0.3">
      <c r="A91" s="44"/>
      <c r="B91" s="17" t="s">
        <v>28</v>
      </c>
      <c r="C91" s="52">
        <v>50224</v>
      </c>
      <c r="D91" s="53">
        <v>61141</v>
      </c>
      <c r="E91" s="53">
        <v>46787</v>
      </c>
      <c r="F91" s="395">
        <v>60078</v>
      </c>
      <c r="G91" s="54">
        <v>44246</v>
      </c>
      <c r="H91" s="53">
        <v>39696</v>
      </c>
      <c r="I91" s="236">
        <v>8736</v>
      </c>
      <c r="J91" s="18"/>
      <c r="K91" s="193">
        <f t="shared" ref="K91:Q91" si="90">C91/C89</f>
        <v>1.4930209357065185E-2</v>
      </c>
      <c r="L91" s="63">
        <f t="shared" si="90"/>
        <v>1.3814805550867094E-2</v>
      </c>
      <c r="M91" s="63">
        <f t="shared" si="90"/>
        <v>6.784409850452101E-3</v>
      </c>
      <c r="N91" s="63">
        <f t="shared" si="90"/>
        <v>1.1185809784260103E-2</v>
      </c>
      <c r="O91" s="281">
        <f t="shared" si="90"/>
        <v>1.9414417023397693E-2</v>
      </c>
      <c r="P91" s="282">
        <f t="shared" si="90"/>
        <v>2.2650578760631725E-2</v>
      </c>
      <c r="Q91" s="283">
        <f t="shared" si="90"/>
        <v>7.2513150063872331E-3</v>
      </c>
      <c r="R91" s="18"/>
      <c r="S91" s="145">
        <f t="shared" si="53"/>
        <v>-0.77992744860943164</v>
      </c>
      <c r="T91" s="146">
        <f t="shared" si="54"/>
        <v>-1.5399263754244492</v>
      </c>
    </row>
    <row r="92" spans="1:20" ht="20.100000000000001" customHeight="1" thickBot="1" x14ac:dyDescent="0.3">
      <c r="A92" s="113" t="s">
        <v>31</v>
      </c>
      <c r="B92" s="140"/>
      <c r="C92" s="122">
        <f t="shared" ref="C92:G93" si="91">C54+C57+C60+C63+C65+C68+C71+C74+C77+C80+C83+C86+C89</f>
        <v>251533440</v>
      </c>
      <c r="D92" s="123">
        <f t="shared" si="91"/>
        <v>288451381</v>
      </c>
      <c r="E92" s="123">
        <f t="shared" si="91"/>
        <v>313935902</v>
      </c>
      <c r="F92" s="123">
        <f t="shared" ref="F92" si="92">F54+F57+F60+F63+F65+F68+F71+F74+F77+F80+F83+F86+F89</f>
        <v>351270522</v>
      </c>
      <c r="G92" s="250">
        <f t="shared" si="91"/>
        <v>187039708</v>
      </c>
      <c r="H92" s="277">
        <f t="shared" ref="H92:I92" si="93">H54+H57+H60+H63+H65+H68+H71+H74+H77+H80+H83+H86+H89</f>
        <v>139267944</v>
      </c>
      <c r="I92" s="275">
        <f t="shared" si="93"/>
        <v>106422430</v>
      </c>
      <c r="K92" s="128">
        <f>K54+K57+K60+K63+K65+K68+K71+K74+K77+K80+K83+K86+K89</f>
        <v>1</v>
      </c>
      <c r="L92" s="124">
        <f t="shared" ref="L92:O92" si="94">L54+L57+L60+L63+L65+L68+L71+L74+L77+L80+L83+L86+L89</f>
        <v>1.0000000000000002</v>
      </c>
      <c r="M92" s="124">
        <f t="shared" si="94"/>
        <v>0.99999999999999978</v>
      </c>
      <c r="N92" s="124">
        <f t="shared" ref="N92" si="95">N54+N57+N60+N63+N65+N68+N71+N74+N77+N80+N83+N86+N89</f>
        <v>1</v>
      </c>
      <c r="O92" s="287">
        <f t="shared" si="94"/>
        <v>1</v>
      </c>
      <c r="P92" s="288">
        <f t="shared" ref="P92:Q92" si="96">P54+P57+P60+P63+P65+P68+P71+P74+P77+P80+P83+P86+P89</f>
        <v>1</v>
      </c>
      <c r="Q92" s="289">
        <f t="shared" si="96"/>
        <v>1</v>
      </c>
      <c r="S92" s="132">
        <f t="shared" si="53"/>
        <v>-0.23584403601161802</v>
      </c>
      <c r="T92" s="181">
        <f t="shared" si="54"/>
        <v>0</v>
      </c>
    </row>
    <row r="93" spans="1:20" ht="20.100000000000001" customHeight="1" x14ac:dyDescent="0.25">
      <c r="A93" s="44"/>
      <c r="B93" s="17" t="s">
        <v>27</v>
      </c>
      <c r="C93" s="180">
        <f>C55+C58+C61+C64+C66+C69+C72+C75+C78+C81+C84+C87+C90</f>
        <v>118699269</v>
      </c>
      <c r="D93" s="72">
        <f t="shared" si="91"/>
        <v>131894498</v>
      </c>
      <c r="E93" s="72">
        <f t="shared" si="91"/>
        <v>150454647</v>
      </c>
      <c r="F93" s="72">
        <f t="shared" ref="F93" si="97">F55+F58+F61+F64+F66+F69+F72+F75+F78+F81+F84+F87+F90</f>
        <v>163414200</v>
      </c>
      <c r="G93" s="73">
        <f t="shared" si="91"/>
        <v>82988912</v>
      </c>
      <c r="H93" s="72">
        <f t="shared" ref="H93:I93" si="98">H55+H58+H61+H64+H66+H69+H72+H75+H78+H81+H84+H87+H90</f>
        <v>61569722</v>
      </c>
      <c r="I93" s="276">
        <f t="shared" si="98"/>
        <v>47457629</v>
      </c>
      <c r="J93" s="18"/>
      <c r="K93" s="175">
        <f>C93/C92</f>
        <v>0.47190253908188112</v>
      </c>
      <c r="L93" s="55">
        <f>D93/D92</f>
        <v>0.45725036067690034</v>
      </c>
      <c r="M93" s="55">
        <f>E93/E92</f>
        <v>0.47925275841818182</v>
      </c>
      <c r="N93" s="55">
        <f>F93/F92</f>
        <v>0.46520897645945936</v>
      </c>
      <c r="O93" s="290">
        <f t="shared" ref="O93" si="99">G93/G92</f>
        <v>0.44369675769596473</v>
      </c>
      <c r="P93" s="291">
        <f t="shared" ref="P93" si="100">H93/H92</f>
        <v>0.4420954329590735</v>
      </c>
      <c r="Q93" s="292">
        <f t="shared" ref="Q93" si="101">I93/I92</f>
        <v>0.44593634067555121</v>
      </c>
      <c r="R93" s="18"/>
      <c r="S93" s="145">
        <f t="shared" si="53"/>
        <v>-0.22920507908091578</v>
      </c>
      <c r="T93" s="146">
        <f t="shared" si="54"/>
        <v>0.3840907716477715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132834171</v>
      </c>
      <c r="D94" s="61">
        <f t="shared" ref="D94:G94" si="102">D56+D59+D62+D67+D70+D73+D76+D79+D82+D85+D88+D91</f>
        <v>156556883</v>
      </c>
      <c r="E94" s="61">
        <f t="shared" si="102"/>
        <v>163481255</v>
      </c>
      <c r="F94" s="61">
        <f t="shared" ref="F94" si="103">F56+F59+F62+F67+F70+F73+F76+F79+F82+F85+F88+F91</f>
        <v>187856322</v>
      </c>
      <c r="G94" s="62">
        <f t="shared" si="102"/>
        <v>104050796</v>
      </c>
      <c r="H94" s="61">
        <f t="shared" ref="H94:I94" si="104">H56+H59+H62+H67+H70+H73+H76+H79+H82+H85+H88+H91</f>
        <v>77698222</v>
      </c>
      <c r="I94" s="237">
        <f t="shared" si="104"/>
        <v>58964801</v>
      </c>
      <c r="J94" s="18"/>
      <c r="K94" s="176">
        <f>C94/C92</f>
        <v>0.52809746091811893</v>
      </c>
      <c r="L94" s="63">
        <f>D94/D92</f>
        <v>0.54274963932309961</v>
      </c>
      <c r="M94" s="63">
        <f>E94/E92</f>
        <v>0.52074724158181818</v>
      </c>
      <c r="N94" s="63">
        <f>F94/F92</f>
        <v>0.53479102354054064</v>
      </c>
      <c r="O94" s="293">
        <f t="shared" ref="O94" si="105">G94/G92</f>
        <v>0.55630324230403527</v>
      </c>
      <c r="P94" s="295">
        <f t="shared" ref="P94" si="106">H94/H92</f>
        <v>0.5579045670409265</v>
      </c>
      <c r="Q94" s="294">
        <f t="shared" ref="Q94" si="107">I94/I92</f>
        <v>0.55406365932444879</v>
      </c>
      <c r="R94" s="18"/>
      <c r="S94" s="147">
        <f t="shared" si="53"/>
        <v>-0.24110488654425066</v>
      </c>
      <c r="T94" s="148">
        <f t="shared" si="54"/>
        <v>-0.3840907716477715</v>
      </c>
    </row>
    <row r="97" spans="1:11" x14ac:dyDescent="0.25">
      <c r="A97" s="1" t="s">
        <v>38</v>
      </c>
      <c r="K97" s="1" t="str">
        <f>S3</f>
        <v>VARIAÇÃO (JAN.-SET)</v>
      </c>
    </row>
    <row r="98" spans="1:11" ht="15.75" thickBot="1" x14ac:dyDescent="0.3"/>
    <row r="99" spans="1:11" ht="20.100000000000001" customHeight="1" x14ac:dyDescent="0.25">
      <c r="A99" s="461" t="s">
        <v>48</v>
      </c>
      <c r="B99" s="478"/>
      <c r="C99" s="463">
        <v>2016</v>
      </c>
      <c r="D99" s="456">
        <v>2017</v>
      </c>
      <c r="E99" s="456">
        <v>2018</v>
      </c>
      <c r="F99" s="456">
        <v>2019</v>
      </c>
      <c r="G99" s="474">
        <v>2020</v>
      </c>
      <c r="H99" s="470" t="str">
        <f>H5</f>
        <v>janeiro - setembro</v>
      </c>
      <c r="I99" s="469"/>
      <c r="K99" s="471" t="s">
        <v>99</v>
      </c>
    </row>
    <row r="100" spans="1:11" ht="20.100000000000001" customHeight="1" thickBot="1" x14ac:dyDescent="0.3">
      <c r="A100" s="479"/>
      <c r="B100" s="480"/>
      <c r="C100" s="481"/>
      <c r="D100" s="457"/>
      <c r="E100" s="457"/>
      <c r="F100" s="457"/>
      <c r="G100" s="476"/>
      <c r="H100" s="249">
        <v>2020</v>
      </c>
      <c r="I100" s="251">
        <v>2021</v>
      </c>
      <c r="K100" s="472"/>
    </row>
    <row r="101" spans="1:11" ht="20.100000000000001" customHeight="1" thickBot="1" x14ac:dyDescent="0.3">
      <c r="A101" s="22" t="s">
        <v>11</v>
      </c>
      <c r="B101" s="23"/>
      <c r="C101" s="156">
        <f>C54/C7</f>
        <v>8.3407750570927028</v>
      </c>
      <c r="D101" s="182">
        <f t="shared" ref="D101:G101" si="108">D54/D7</f>
        <v>8.3926113663102786</v>
      </c>
      <c r="E101" s="182">
        <f t="shared" si="108"/>
        <v>8.7688624445989944</v>
      </c>
      <c r="F101" s="182">
        <f t="shared" ref="F101" si="109">F54/F7</f>
        <v>8.8616296213916463</v>
      </c>
      <c r="G101" s="157">
        <f t="shared" si="108"/>
        <v>8.7098619598500981</v>
      </c>
      <c r="H101" s="157">
        <f t="shared" ref="H101:I101" si="110">H54/H7</f>
        <v>8.8486579691740275</v>
      </c>
      <c r="I101" s="157">
        <f t="shared" si="110"/>
        <v>8.6843568470520083</v>
      </c>
      <c r="K101" s="43">
        <f>(I101-H101)/H101</f>
        <v>-1.8567914218675104E-2</v>
      </c>
    </row>
    <row r="102" spans="1:11" ht="20.100000000000001" customHeight="1" x14ac:dyDescent="0.25">
      <c r="A102" s="44"/>
      <c r="B102" s="17" t="s">
        <v>27</v>
      </c>
      <c r="C102" s="183">
        <f t="shared" ref="C102:G117" si="111">C55/C8</f>
        <v>12.225370006305871</v>
      </c>
      <c r="D102" s="184">
        <f t="shared" si="111"/>
        <v>10.274031328876129</v>
      </c>
      <c r="E102" s="184">
        <f t="shared" si="111"/>
        <v>8.6433807047860629</v>
      </c>
      <c r="F102" s="184">
        <f t="shared" ref="F102" si="112">F55/F8</f>
        <v>10.245187320357379</v>
      </c>
      <c r="G102" s="185">
        <f t="shared" si="111"/>
        <v>9.1468445625050308</v>
      </c>
      <c r="H102" s="185">
        <f t="shared" ref="H102:I102" si="113">H55/H8</f>
        <v>10.566812288613303</v>
      </c>
      <c r="I102" s="185">
        <f t="shared" si="113"/>
        <v>7.844671514004216</v>
      </c>
      <c r="K102" s="364">
        <f t="shared" ref="K102:K141" si="114">(I102-H102)/H102</f>
        <v>-0.25761229595631596</v>
      </c>
    </row>
    <row r="103" spans="1:11" ht="20.100000000000001" customHeight="1" thickBot="1" x14ac:dyDescent="0.3">
      <c r="A103" s="44"/>
      <c r="B103" s="17" t="s">
        <v>28</v>
      </c>
      <c r="C103" s="183">
        <f t="shared" si="111"/>
        <v>8.2495943768684015</v>
      </c>
      <c r="D103" s="184">
        <f t="shared" si="111"/>
        <v>8.3579180887917683</v>
      </c>
      <c r="E103" s="184">
        <f t="shared" si="111"/>
        <v>8.7750040648325314</v>
      </c>
      <c r="F103" s="184">
        <f t="shared" ref="F103" si="115">F56/F9</f>
        <v>8.8034375288863629</v>
      </c>
      <c r="G103" s="185">
        <f t="shared" si="111"/>
        <v>8.689782906135175</v>
      </c>
      <c r="H103" s="185">
        <f t="shared" ref="H103:I103" si="116">H56/H9</f>
        <v>8.7963841432931247</v>
      </c>
      <c r="I103" s="185">
        <f t="shared" si="116"/>
        <v>8.7900864448401528</v>
      </c>
      <c r="K103" s="64">
        <f t="shared" si="114"/>
        <v>-7.1594172678027398E-4</v>
      </c>
    </row>
    <row r="104" spans="1:11" ht="20.100000000000001" customHeight="1" thickBot="1" x14ac:dyDescent="0.3">
      <c r="A104" s="22" t="s">
        <v>23</v>
      </c>
      <c r="B104" s="23"/>
      <c r="C104" s="156">
        <f t="shared" si="111"/>
        <v>5.2730976957792945</v>
      </c>
      <c r="D104" s="182">
        <f t="shared" si="111"/>
        <v>6.1131859492436869</v>
      </c>
      <c r="E104" s="182">
        <f t="shared" si="111"/>
        <v>5.6729808754556217</v>
      </c>
      <c r="F104" s="182">
        <f t="shared" ref="F104" si="117">F57/F10</f>
        <v>6.9424964576496411</v>
      </c>
      <c r="G104" s="157">
        <f t="shared" si="111"/>
        <v>6.4647493741631248</v>
      </c>
      <c r="H104" s="157">
        <f t="shared" ref="H104:I104" si="118">H57/H10</f>
        <v>6.6526187822915608</v>
      </c>
      <c r="I104" s="157">
        <f t="shared" si="118"/>
        <v>5.7583639866876863</v>
      </c>
      <c r="K104" s="43">
        <f t="shared" si="114"/>
        <v>-0.1344214699306488</v>
      </c>
    </row>
    <row r="105" spans="1:11" ht="20.100000000000001" customHeight="1" x14ac:dyDescent="0.25">
      <c r="A105" s="44"/>
      <c r="B105" s="17" t="s">
        <v>27</v>
      </c>
      <c r="C105" s="183">
        <f t="shared" si="111"/>
        <v>5.2620489242623281</v>
      </c>
      <c r="D105" s="184">
        <f t="shared" si="111"/>
        <v>6.0405704704487091</v>
      </c>
      <c r="E105" s="184">
        <f t="shared" si="111"/>
        <v>5.1080959816220677</v>
      </c>
      <c r="F105" s="184">
        <f t="shared" ref="F105" si="119">F58/F11</f>
        <v>5.8357127178738288</v>
      </c>
      <c r="G105" s="185">
        <f t="shared" si="111"/>
        <v>5.2093051654658691</v>
      </c>
      <c r="H105" s="185">
        <f t="shared" ref="H105:I105" si="120">H58/H11</f>
        <v>5.3267399913951925</v>
      </c>
      <c r="I105" s="185">
        <f t="shared" si="120"/>
        <v>3.9609418359418358</v>
      </c>
      <c r="K105" s="364">
        <f t="shared" si="114"/>
        <v>-0.25640413417205737</v>
      </c>
    </row>
    <row r="106" spans="1:11" ht="20.100000000000001" customHeight="1" thickBot="1" x14ac:dyDescent="0.3">
      <c r="A106" s="44"/>
      <c r="B106" s="17" t="s">
        <v>28</v>
      </c>
      <c r="C106" s="183">
        <f t="shared" si="111"/>
        <v>6.8230739450251647</v>
      </c>
      <c r="D106" s="184">
        <f t="shared" si="111"/>
        <v>8.8369933796221538</v>
      </c>
      <c r="E106" s="184">
        <f t="shared" si="111"/>
        <v>12.302329499978937</v>
      </c>
      <c r="F106" s="184">
        <f t="shared" ref="F106" si="121">F59/F12</f>
        <v>11.966287794066815</v>
      </c>
      <c r="G106" s="185">
        <f t="shared" si="111"/>
        <v>13.443973015401587</v>
      </c>
      <c r="H106" s="185">
        <f t="shared" ref="H106:I106" si="122">H59/H12</f>
        <v>13.354243336678934</v>
      </c>
      <c r="I106" s="185">
        <f t="shared" si="122"/>
        <v>12.480230386052304</v>
      </c>
      <c r="K106" s="64">
        <f t="shared" si="114"/>
        <v>-6.5448331934019444E-2</v>
      </c>
    </row>
    <row r="107" spans="1:11" ht="20.100000000000001" customHeight="1" thickBot="1" x14ac:dyDescent="0.3">
      <c r="A107" s="22" t="s">
        <v>17</v>
      </c>
      <c r="B107" s="23"/>
      <c r="C107" s="156">
        <f t="shared" si="111"/>
        <v>13.142143378334337</v>
      </c>
      <c r="D107" s="182">
        <f t="shared" si="111"/>
        <v>14.005606159422275</v>
      </c>
      <c r="E107" s="182">
        <f t="shared" si="111"/>
        <v>15.710852034383059</v>
      </c>
      <c r="F107" s="182">
        <f t="shared" ref="F107" si="123">F60/F13</f>
        <v>16.516943049386594</v>
      </c>
      <c r="G107" s="157">
        <f t="shared" si="111"/>
        <v>16.821187510456113</v>
      </c>
      <c r="H107" s="157">
        <f t="shared" ref="H107:I107" si="124">H60/H13</f>
        <v>16.88889692681704</v>
      </c>
      <c r="I107" s="157">
        <f t="shared" si="124"/>
        <v>16.00096433205352</v>
      </c>
      <c r="K107" s="43">
        <f t="shared" si="114"/>
        <v>-5.2574931246907868E-2</v>
      </c>
    </row>
    <row r="108" spans="1:11" ht="20.100000000000001" customHeight="1" x14ac:dyDescent="0.25">
      <c r="A108" s="44"/>
      <c r="B108" s="17" t="s">
        <v>27</v>
      </c>
      <c r="C108" s="183">
        <f t="shared" si="111"/>
        <v>5.1147887199188133</v>
      </c>
      <c r="D108" s="184">
        <f t="shared" si="111"/>
        <v>5.2895655371650996</v>
      </c>
      <c r="E108" s="184">
        <f t="shared" si="111"/>
        <v>5.6004374635034688</v>
      </c>
      <c r="F108" s="184">
        <f t="shared" ref="F108" si="125">F61/F14</f>
        <v>6.8182032145974905</v>
      </c>
      <c r="G108" s="185">
        <f t="shared" si="111"/>
        <v>7.5078729790931593</v>
      </c>
      <c r="H108" s="185">
        <f t="shared" ref="H108:I108" si="126">H61/H14</f>
        <v>7.5759713593766449</v>
      </c>
      <c r="I108" s="185">
        <f t="shared" si="126"/>
        <v>8.5027781812899477</v>
      </c>
      <c r="K108" s="364">
        <f t="shared" si="114"/>
        <v>0.12233504826628079</v>
      </c>
    </row>
    <row r="109" spans="1:11" ht="20.100000000000001" customHeight="1" thickBot="1" x14ac:dyDescent="0.3">
      <c r="A109" s="44"/>
      <c r="B109" s="17" t="s">
        <v>28</v>
      </c>
      <c r="C109" s="183">
        <f t="shared" si="111"/>
        <v>15.511855204904499</v>
      </c>
      <c r="D109" s="184">
        <f t="shared" si="111"/>
        <v>15.502277012025084</v>
      </c>
      <c r="E109" s="184">
        <f t="shared" si="111"/>
        <v>17.131300009900471</v>
      </c>
      <c r="F109" s="184">
        <f t="shared" ref="F109" si="127">F62/F15</f>
        <v>17.044880398601446</v>
      </c>
      <c r="G109" s="185">
        <f t="shared" si="111"/>
        <v>17.169992051579921</v>
      </c>
      <c r="H109" s="185">
        <f t="shared" ref="H109:I109" si="128">H62/H15</f>
        <v>17.263873785070007</v>
      </c>
      <c r="I109" s="185">
        <f t="shared" si="128"/>
        <v>16.264699288961953</v>
      </c>
      <c r="K109" s="64">
        <f t="shared" si="114"/>
        <v>-5.7876610345248908E-2</v>
      </c>
    </row>
    <row r="110" spans="1:11" ht="20.100000000000001" customHeight="1" thickBot="1" x14ac:dyDescent="0.3">
      <c r="A110" s="22" t="s">
        <v>9</v>
      </c>
      <c r="B110" s="23"/>
      <c r="C110" s="156">
        <f t="shared" si="111"/>
        <v>6.3988203266787655</v>
      </c>
      <c r="D110" s="182">
        <f t="shared" si="111"/>
        <v>3.142810838843511</v>
      </c>
      <c r="E110" s="182">
        <f t="shared" si="111"/>
        <v>3.4584985053288277</v>
      </c>
      <c r="F110" s="182">
        <f t="shared" ref="F110" si="129">F63/F16</f>
        <v>2.8007500021904268</v>
      </c>
      <c r="G110" s="157">
        <f t="shared" si="111"/>
        <v>3.0593498746433818</v>
      </c>
      <c r="H110" s="157">
        <f t="shared" ref="H110:I110" si="130">H63/H16</f>
        <v>2.8366807610993656</v>
      </c>
      <c r="I110" s="157">
        <f t="shared" si="130"/>
        <v>7.0727272727272723</v>
      </c>
      <c r="K110" s="43">
        <f t="shared" si="114"/>
        <v>1.493310974473635</v>
      </c>
    </row>
    <row r="111" spans="1:11" ht="20.100000000000001" customHeight="1" thickBot="1" x14ac:dyDescent="0.3">
      <c r="A111" s="44"/>
      <c r="B111" s="17" t="s">
        <v>27</v>
      </c>
      <c r="C111" s="183">
        <f t="shared" si="111"/>
        <v>6.3988203266787655</v>
      </c>
      <c r="D111" s="184">
        <f t="shared" si="111"/>
        <v>3.142810838843511</v>
      </c>
      <c r="E111" s="184">
        <f t="shared" si="111"/>
        <v>3.4584985053288277</v>
      </c>
      <c r="F111" s="184">
        <f t="shared" ref="F111" si="131">F64/F17</f>
        <v>2.8007500021904268</v>
      </c>
      <c r="G111" s="185">
        <f t="shared" si="111"/>
        <v>3.0593498746433818</v>
      </c>
      <c r="H111" s="185">
        <f t="shared" ref="H111:I111" si="132">H64/H17</f>
        <v>2.8366807610993656</v>
      </c>
      <c r="I111" s="185">
        <f t="shared" si="132"/>
        <v>7.0727272727272723</v>
      </c>
      <c r="K111" s="234">
        <f t="shared" si="114"/>
        <v>1.493310974473635</v>
      </c>
    </row>
    <row r="112" spans="1:11" ht="20.100000000000001" customHeight="1" thickBot="1" x14ac:dyDescent="0.3">
      <c r="A112" s="22" t="s">
        <v>21</v>
      </c>
      <c r="B112" s="23"/>
      <c r="C112" s="156">
        <f t="shared" si="111"/>
        <v>13.75466297322253</v>
      </c>
      <c r="D112" s="182">
        <f t="shared" si="111"/>
        <v>10.495685902002691</v>
      </c>
      <c r="E112" s="182">
        <f t="shared" si="111"/>
        <v>12.950920856147336</v>
      </c>
      <c r="F112" s="182">
        <f t="shared" ref="F112" si="133">F65/F18</f>
        <v>10.068164450557848</v>
      </c>
      <c r="G112" s="157">
        <f t="shared" si="111"/>
        <v>9.1511891531451433</v>
      </c>
      <c r="H112" s="157">
        <f t="shared" ref="H112:I112" si="134">H65/H18</f>
        <v>9.2064728224442245</v>
      </c>
      <c r="I112" s="157">
        <f t="shared" si="134"/>
        <v>8.9388248569356001</v>
      </c>
      <c r="K112" s="43">
        <f t="shared" si="114"/>
        <v>-2.9071716244698211E-2</v>
      </c>
    </row>
    <row r="113" spans="1:11" ht="20.100000000000001" customHeight="1" x14ac:dyDescent="0.25">
      <c r="A113" s="44"/>
      <c r="B113" s="17" t="s">
        <v>27</v>
      </c>
      <c r="C113" s="183">
        <f t="shared" si="111"/>
        <v>13.797621834183794</v>
      </c>
      <c r="D113" s="184">
        <f t="shared" si="111"/>
        <v>10.172654342518312</v>
      </c>
      <c r="E113" s="184">
        <f t="shared" si="111"/>
        <v>12.269485404754739</v>
      </c>
      <c r="F113" s="184">
        <f t="shared" ref="F113" si="135">F66/F19</f>
        <v>9.5459190190318051</v>
      </c>
      <c r="G113" s="185">
        <f t="shared" si="111"/>
        <v>8.1287145312041584</v>
      </c>
      <c r="H113" s="185">
        <f t="shared" ref="H113:I114" si="136">H66/H19</f>
        <v>8.2305380038034475</v>
      </c>
      <c r="I113" s="185">
        <f t="shared" si="136"/>
        <v>8.0338796612033878</v>
      </c>
      <c r="K113" s="364">
        <f t="shared" si="114"/>
        <v>-2.38937409084535E-2</v>
      </c>
    </row>
    <row r="114" spans="1:11" ht="20.100000000000001" customHeight="1" thickBot="1" x14ac:dyDescent="0.3">
      <c r="A114" s="44"/>
      <c r="B114" s="17" t="s">
        <v>28</v>
      </c>
      <c r="C114" s="183">
        <f t="shared" si="111"/>
        <v>10.685618729096991</v>
      </c>
      <c r="D114" s="184">
        <f t="shared" si="111"/>
        <v>13.675536480686695</v>
      </c>
      <c r="E114" s="184">
        <f t="shared" si="111"/>
        <v>14.283318623124448</v>
      </c>
      <c r="F114" s="184">
        <f t="shared" ref="F114" si="137">F67/F20</f>
        <v>12.127423822714681</v>
      </c>
      <c r="G114" s="185">
        <f t="shared" si="111"/>
        <v>10.3056646632909</v>
      </c>
      <c r="H114" s="185">
        <f t="shared" si="136"/>
        <v>10.264936793080505</v>
      </c>
      <c r="I114" s="185">
        <f t="shared" ref="I114" si="138">I67/I20</f>
        <v>11.419782870928829</v>
      </c>
      <c r="K114" s="58">
        <f t="shared" si="114"/>
        <v>0.11250396384581685</v>
      </c>
    </row>
    <row r="115" spans="1:11" ht="20.100000000000001" customHeight="1" thickBot="1" x14ac:dyDescent="0.3">
      <c r="A115" s="22" t="s">
        <v>29</v>
      </c>
      <c r="B115" s="23"/>
      <c r="C115" s="156">
        <f t="shared" si="111"/>
        <v>21.465735798703776</v>
      </c>
      <c r="D115" s="182">
        <f t="shared" si="111"/>
        <v>14.720789007092199</v>
      </c>
      <c r="E115" s="182">
        <f t="shared" si="111"/>
        <v>12.061285530956013</v>
      </c>
      <c r="F115" s="182">
        <f t="shared" ref="F115" si="139">F68/F21</f>
        <v>11.294826300496284</v>
      </c>
      <c r="G115" s="157">
        <f t="shared" si="111"/>
        <v>13.343641876226146</v>
      </c>
      <c r="H115" s="157">
        <f t="shared" ref="H115:I115" si="140">H68/H21</f>
        <v>12.624800920191117</v>
      </c>
      <c r="I115" s="157">
        <f t="shared" si="140"/>
        <v>19.824734299516908</v>
      </c>
      <c r="K115" s="43">
        <f t="shared" si="114"/>
        <v>0.57030074571796086</v>
      </c>
    </row>
    <row r="116" spans="1:11" ht="20.100000000000001" customHeight="1" x14ac:dyDescent="0.25">
      <c r="A116" s="44"/>
      <c r="B116" s="17" t="s">
        <v>27</v>
      </c>
      <c r="C116" s="183">
        <f t="shared" si="111"/>
        <v>13.936639505479068</v>
      </c>
      <c r="D116" s="184">
        <f t="shared" si="111"/>
        <v>11.378264268960125</v>
      </c>
      <c r="E116" s="184">
        <f t="shared" si="111"/>
        <v>15.149018548532325</v>
      </c>
      <c r="F116" s="184">
        <f t="shared" ref="F116" si="141">F69/F22</f>
        <v>19.160603080957063</v>
      </c>
      <c r="G116" s="185">
        <f t="shared" si="111"/>
        <v>16.752188672503127</v>
      </c>
      <c r="H116" s="185">
        <f t="shared" ref="H116:I116" si="142">H69/H22</f>
        <v>19.373770491803278</v>
      </c>
      <c r="I116" s="185">
        <f t="shared" si="142"/>
        <v>17.846527777777776</v>
      </c>
      <c r="K116" s="364">
        <f t="shared" si="114"/>
        <v>-7.8830432861360281E-2</v>
      </c>
    </row>
    <row r="117" spans="1:11" ht="20.100000000000001" customHeight="1" thickBot="1" x14ac:dyDescent="0.3">
      <c r="A117" s="44"/>
      <c r="B117" s="17" t="s">
        <v>28</v>
      </c>
      <c r="C117" s="183">
        <f t="shared" si="111"/>
        <v>25.330737054666091</v>
      </c>
      <c r="D117" s="184">
        <f t="shared" si="111"/>
        <v>15.272769528728212</v>
      </c>
      <c r="E117" s="184">
        <f t="shared" si="111"/>
        <v>11.670965318642795</v>
      </c>
      <c r="F117" s="184">
        <f t="shared" ref="F117" si="143">F70/F23</f>
        <v>10.625188347564038</v>
      </c>
      <c r="G117" s="185">
        <f t="shared" si="111"/>
        <v>12.49340404670648</v>
      </c>
      <c r="H117" s="185">
        <f t="shared" ref="H117:I117" si="144">H70/H23</f>
        <v>11.320893158783784</v>
      </c>
      <c r="I117" s="185">
        <f t="shared" si="144"/>
        <v>20.587416331994646</v>
      </c>
      <c r="K117" s="64">
        <f t="shared" si="114"/>
        <v>0.8185328704406194</v>
      </c>
    </row>
    <row r="118" spans="1:11" ht="20.100000000000001" customHeight="1" thickBot="1" x14ac:dyDescent="0.3">
      <c r="A118" s="22" t="s">
        <v>30</v>
      </c>
      <c r="B118" s="23"/>
      <c r="C118" s="156">
        <f t="shared" ref="C118:G133" si="145">C71/C24</f>
        <v>8.5465300809799558</v>
      </c>
      <c r="D118" s="182">
        <f t="shared" si="145"/>
        <v>10.986867547585044</v>
      </c>
      <c r="E118" s="182">
        <f t="shared" si="145"/>
        <v>8.4069324817011086</v>
      </c>
      <c r="F118" s="182">
        <f t="shared" ref="F118" si="146">F71/F24</f>
        <v>8.1401663674342579</v>
      </c>
      <c r="G118" s="157">
        <f t="shared" si="145"/>
        <v>7.8997118247652534</v>
      </c>
      <c r="H118" s="157">
        <f t="shared" ref="H118:I118" si="147">H71/H24</f>
        <v>8.3598536664805501</v>
      </c>
      <c r="I118" s="157">
        <f t="shared" si="147"/>
        <v>7.2446733280077522</v>
      </c>
      <c r="K118" s="43">
        <f t="shared" si="114"/>
        <v>-0.13339711231360374</v>
      </c>
    </row>
    <row r="119" spans="1:11" ht="20.100000000000001" customHeight="1" x14ac:dyDescent="0.25">
      <c r="A119" s="44"/>
      <c r="B119" s="17" t="s">
        <v>27</v>
      </c>
      <c r="C119" s="183">
        <f t="shared" si="145"/>
        <v>3.6284859094941284</v>
      </c>
      <c r="D119" s="184">
        <f t="shared" si="145"/>
        <v>4.1276205297506872</v>
      </c>
      <c r="E119" s="184">
        <f t="shared" si="145"/>
        <v>3.0479738698719623</v>
      </c>
      <c r="F119" s="184">
        <f t="shared" ref="F119" si="148">F72/F25</f>
        <v>3.3002096269322321</v>
      </c>
      <c r="G119" s="185">
        <f t="shared" si="145"/>
        <v>3.3803129133786434</v>
      </c>
      <c r="H119" s="185">
        <f t="shared" ref="H119:I119" si="149">H72/H25</f>
        <v>3.3608372136678155</v>
      </c>
      <c r="I119" s="185">
        <f t="shared" si="149"/>
        <v>3.3667980023767754</v>
      </c>
      <c r="K119" s="364">
        <f t="shared" si="114"/>
        <v>1.7736023288240847E-3</v>
      </c>
    </row>
    <row r="120" spans="1:11" ht="20.100000000000001" customHeight="1" thickBot="1" x14ac:dyDescent="0.3">
      <c r="A120" s="44"/>
      <c r="B120" s="17" t="s">
        <v>28</v>
      </c>
      <c r="C120" s="183">
        <f t="shared" si="145"/>
        <v>10.259959904540468</v>
      </c>
      <c r="D120" s="184">
        <f t="shared" si="145"/>
        <v>12.094985714576364</v>
      </c>
      <c r="E120" s="184">
        <f t="shared" si="145"/>
        <v>13.422789193842663</v>
      </c>
      <c r="F120" s="184">
        <f t="shared" ref="F120" si="150">F73/F26</f>
        <v>12.650576311027072</v>
      </c>
      <c r="G120" s="185">
        <f t="shared" si="145"/>
        <v>11.758965825628753</v>
      </c>
      <c r="H120" s="185">
        <f t="shared" ref="H120:I120" si="151">H73/H26</f>
        <v>12.386999550535368</v>
      </c>
      <c r="I120" s="185">
        <f t="shared" si="151"/>
        <v>10.585853506911432</v>
      </c>
      <c r="K120" s="64">
        <f t="shared" si="114"/>
        <v>-0.1454061604084009</v>
      </c>
    </row>
    <row r="121" spans="1:11" ht="20.100000000000001" customHeight="1" thickBot="1" x14ac:dyDescent="0.3">
      <c r="A121" s="22" t="s">
        <v>16</v>
      </c>
      <c r="B121" s="23"/>
      <c r="C121" s="156">
        <f t="shared" si="145"/>
        <v>8.8219907864146805</v>
      </c>
      <c r="D121" s="182">
        <f t="shared" si="145"/>
        <v>7.9278075188695167</v>
      </c>
      <c r="E121" s="182">
        <f t="shared" si="145"/>
        <v>5.3059111054299448</v>
      </c>
      <c r="F121" s="182">
        <f t="shared" ref="F121" si="152">F74/F27</f>
        <v>7.4216689735864705</v>
      </c>
      <c r="G121" s="157">
        <f t="shared" si="145"/>
        <v>7.9880529372729274</v>
      </c>
      <c r="H121" s="157">
        <f t="shared" ref="H121:I121" si="153">H74/H27</f>
        <v>8.2618502757671983</v>
      </c>
      <c r="I121" s="157">
        <f t="shared" si="153"/>
        <v>7.3545876839595499</v>
      </c>
      <c r="K121" s="43">
        <f t="shared" si="114"/>
        <v>-0.10981348747855392</v>
      </c>
    </row>
    <row r="122" spans="1:11" ht="20.100000000000001" customHeight="1" x14ac:dyDescent="0.25">
      <c r="A122" s="44"/>
      <c r="B122" s="17" t="s">
        <v>27</v>
      </c>
      <c r="C122" s="183">
        <f t="shared" si="145"/>
        <v>6.3294754986456541</v>
      </c>
      <c r="D122" s="184">
        <f t="shared" si="145"/>
        <v>6.9627473806752036</v>
      </c>
      <c r="E122" s="184">
        <f t="shared" si="145"/>
        <v>3.5215049578031699</v>
      </c>
      <c r="F122" s="184">
        <f t="shared" ref="F122" si="154">F75/F28</f>
        <v>3.6882277549016935</v>
      </c>
      <c r="G122" s="185">
        <f t="shared" si="145"/>
        <v>7.741148662240998</v>
      </c>
      <c r="H122" s="185">
        <f t="shared" ref="H122:I122" si="155">H75/H28</f>
        <v>7.1691661026609195</v>
      </c>
      <c r="I122" s="185">
        <f t="shared" si="155"/>
        <v>7.7365181392308529</v>
      </c>
      <c r="K122" s="364">
        <f t="shared" si="114"/>
        <v>7.9137800470176586E-2</v>
      </c>
    </row>
    <row r="123" spans="1:11" ht="20.100000000000001" customHeight="1" thickBot="1" x14ac:dyDescent="0.3">
      <c r="A123" s="44"/>
      <c r="B123" s="17" t="s">
        <v>28</v>
      </c>
      <c r="C123" s="183">
        <f t="shared" si="145"/>
        <v>8.9119602510088356</v>
      </c>
      <c r="D123" s="184">
        <f t="shared" si="145"/>
        <v>7.9974662107569694</v>
      </c>
      <c r="E123" s="184">
        <f t="shared" si="145"/>
        <v>8.7960602745288234</v>
      </c>
      <c r="F123" s="184">
        <f t="shared" ref="F123" si="156">F76/F29</f>
        <v>9.0921549679346398</v>
      </c>
      <c r="G123" s="185">
        <f t="shared" si="145"/>
        <v>8.0119546351901025</v>
      </c>
      <c r="H123" s="185">
        <f t="shared" ref="H123:I123" si="157">H76/H29</f>
        <v>8.3702196361889225</v>
      </c>
      <c r="I123" s="185">
        <f t="shared" si="157"/>
        <v>7.3234119749935527</v>
      </c>
      <c r="K123" s="64">
        <f t="shared" si="114"/>
        <v>-0.12506334441565453</v>
      </c>
    </row>
    <row r="124" spans="1:11" ht="20.100000000000001" customHeight="1" thickBot="1" x14ac:dyDescent="0.3">
      <c r="A124" s="22" t="s">
        <v>10</v>
      </c>
      <c r="B124" s="23"/>
      <c r="C124" s="156">
        <f t="shared" si="145"/>
        <v>8.6157584549226236</v>
      </c>
      <c r="D124" s="182">
        <f t="shared" si="145"/>
        <v>9.2267089803991489</v>
      </c>
      <c r="E124" s="182">
        <f t="shared" si="145"/>
        <v>10.043909773256988</v>
      </c>
      <c r="F124" s="182">
        <f t="shared" ref="F124" si="158">F77/F30</f>
        <v>9.7347836212761418</v>
      </c>
      <c r="G124" s="157">
        <f t="shared" si="145"/>
        <v>11.959347444545473</v>
      </c>
      <c r="H124" s="157">
        <f t="shared" ref="H124:I124" si="159">H77/H30</f>
        <v>11.857966628685308</v>
      </c>
      <c r="I124" s="157">
        <f t="shared" si="159"/>
        <v>11.088910620904507</v>
      </c>
      <c r="K124" s="43">
        <f t="shared" si="114"/>
        <v>-6.4855639407889451E-2</v>
      </c>
    </row>
    <row r="125" spans="1:11" ht="20.100000000000001" customHeight="1" x14ac:dyDescent="0.25">
      <c r="A125" s="44"/>
      <c r="B125" s="17" t="s">
        <v>27</v>
      </c>
      <c r="C125" s="183">
        <f t="shared" si="145"/>
        <v>8.7338098076509976</v>
      </c>
      <c r="D125" s="184">
        <f t="shared" si="145"/>
        <v>9.4251186024077285</v>
      </c>
      <c r="E125" s="184">
        <f t="shared" si="145"/>
        <v>10.664575407843053</v>
      </c>
      <c r="F125" s="184">
        <f t="shared" ref="F125" si="160">F78/F31</f>
        <v>10.901297215418332</v>
      </c>
      <c r="G125" s="185">
        <f t="shared" si="145"/>
        <v>11.843918106184637</v>
      </c>
      <c r="H125" s="185">
        <f t="shared" ref="H125:I125" si="161">H78/H31</f>
        <v>11.76143308393825</v>
      </c>
      <c r="I125" s="185">
        <f t="shared" si="161"/>
        <v>11.352096417843756</v>
      </c>
      <c r="K125" s="364">
        <f t="shared" si="114"/>
        <v>-3.4803298473337969E-2</v>
      </c>
    </row>
    <row r="126" spans="1:11" ht="20.100000000000001" customHeight="1" thickBot="1" x14ac:dyDescent="0.3">
      <c r="A126" s="44"/>
      <c r="B126" s="17" t="s">
        <v>28</v>
      </c>
      <c r="C126" s="183">
        <f t="shared" si="145"/>
        <v>8.2175515374870436</v>
      </c>
      <c r="D126" s="184">
        <f t="shared" si="145"/>
        <v>8.0282708076336977</v>
      </c>
      <c r="E126" s="184">
        <f t="shared" si="145"/>
        <v>7.1393181615747752</v>
      </c>
      <c r="F126" s="184">
        <f t="shared" ref="F126" si="162">F79/F32</f>
        <v>6.851706407841232</v>
      </c>
      <c r="G126" s="185">
        <f t="shared" si="145"/>
        <v>12.583021167125514</v>
      </c>
      <c r="H126" s="185">
        <f t="shared" ref="H126:I126" si="163">H79/H32</f>
        <v>12.322869714531015</v>
      </c>
      <c r="I126" s="185">
        <f t="shared" si="163"/>
        <v>10.451750871429144</v>
      </c>
      <c r="K126" s="64">
        <f t="shared" si="114"/>
        <v>-0.15184116090227456</v>
      </c>
    </row>
    <row r="127" spans="1:11" ht="20.100000000000001" customHeight="1" thickBot="1" x14ac:dyDescent="0.3">
      <c r="A127" s="22" t="s">
        <v>13</v>
      </c>
      <c r="B127" s="23"/>
      <c r="C127" s="156">
        <f t="shared" si="145"/>
        <v>6.5114133195300425</v>
      </c>
      <c r="D127" s="182">
        <f t="shared" si="145"/>
        <v>6.194533158108551</v>
      </c>
      <c r="E127" s="182">
        <f t="shared" si="145"/>
        <v>5.8572628598213905</v>
      </c>
      <c r="F127" s="182">
        <f t="shared" ref="F127" si="164">F80/F33</f>
        <v>4.6456746925895409</v>
      </c>
      <c r="G127" s="157">
        <f t="shared" si="145"/>
        <v>5.0539941688228893</v>
      </c>
      <c r="H127" s="157">
        <f t="shared" ref="H127:I127" si="165">H80/H33</f>
        <v>4.8571710092540634</v>
      </c>
      <c r="I127" s="157">
        <f t="shared" si="165"/>
        <v>5.1078741326041888</v>
      </c>
      <c r="K127" s="43">
        <f t="shared" si="114"/>
        <v>5.1615049763015633E-2</v>
      </c>
    </row>
    <row r="128" spans="1:11" ht="20.100000000000001" customHeight="1" x14ac:dyDescent="0.25">
      <c r="A128" s="44"/>
      <c r="B128" s="17" t="s">
        <v>27</v>
      </c>
      <c r="C128" s="183">
        <f t="shared" si="145"/>
        <v>6.1268866254537739</v>
      </c>
      <c r="D128" s="184">
        <f t="shared" si="145"/>
        <v>5.8482320850167264</v>
      </c>
      <c r="E128" s="184">
        <f t="shared" si="145"/>
        <v>5.4770008408434752</v>
      </c>
      <c r="F128" s="184">
        <f t="shared" ref="F128" si="166">F81/F34</f>
        <v>4.3489540988079645</v>
      </c>
      <c r="G128" s="185">
        <f t="shared" si="145"/>
        <v>4.6962862811374828</v>
      </c>
      <c r="H128" s="185">
        <f t="shared" ref="H128:I128" si="167">H81/H34</f>
        <v>4.5296526591970681</v>
      </c>
      <c r="I128" s="185">
        <f t="shared" si="167"/>
        <v>4.7393616820168472</v>
      </c>
      <c r="K128" s="364">
        <f t="shared" si="114"/>
        <v>4.6296932369413152E-2</v>
      </c>
    </row>
    <row r="129" spans="1:11" ht="20.100000000000001" customHeight="1" thickBot="1" x14ac:dyDescent="0.3">
      <c r="A129" s="44"/>
      <c r="B129" s="17" t="s">
        <v>28</v>
      </c>
      <c r="C129" s="183">
        <f t="shared" si="145"/>
        <v>11.811279449224065</v>
      </c>
      <c r="D129" s="184">
        <f t="shared" si="145"/>
        <v>11.039594243838907</v>
      </c>
      <c r="E129" s="184">
        <f t="shared" si="145"/>
        <v>11.392946927374302</v>
      </c>
      <c r="F129" s="184">
        <f t="shared" ref="F129" si="168">F82/F35</f>
        <v>11.754864898981511</v>
      </c>
      <c r="G129" s="185">
        <f t="shared" si="145"/>
        <v>12.990164112596457</v>
      </c>
      <c r="H129" s="185">
        <f t="shared" ref="H129:I129" si="169">H82/H35</f>
        <v>12.630240361985454</v>
      </c>
      <c r="I129" s="185">
        <f t="shared" si="169"/>
        <v>12.349629437004291</v>
      </c>
      <c r="K129" s="64">
        <f t="shared" si="114"/>
        <v>-2.2217385967233598E-2</v>
      </c>
    </row>
    <row r="130" spans="1:11" ht="20.100000000000001" customHeight="1" thickBot="1" x14ac:dyDescent="0.3">
      <c r="A130" s="22" t="s">
        <v>12</v>
      </c>
      <c r="B130" s="23"/>
      <c r="C130" s="156">
        <f t="shared" si="145"/>
        <v>9.4593915192518825</v>
      </c>
      <c r="D130" s="182">
        <f t="shared" si="145"/>
        <v>9.8262393081334114</v>
      </c>
      <c r="E130" s="182">
        <f t="shared" si="145"/>
        <v>9.8714347596235577</v>
      </c>
      <c r="F130" s="182">
        <f t="shared" ref="F130" si="170">F83/F36</f>
        <v>9.5642067097241092</v>
      </c>
      <c r="G130" s="157">
        <f t="shared" si="145"/>
        <v>8.986912153786843</v>
      </c>
      <c r="H130" s="157">
        <f t="shared" ref="H130:I130" si="171">H83/H36</f>
        <v>9.0915740068112321</v>
      </c>
      <c r="I130" s="157">
        <f t="shared" si="171"/>
        <v>9.4306316388071529</v>
      </c>
      <c r="K130" s="43">
        <f t="shared" si="114"/>
        <v>3.7293611836839852E-2</v>
      </c>
    </row>
    <row r="131" spans="1:11" ht="20.100000000000001" customHeight="1" x14ac:dyDescent="0.25">
      <c r="A131" s="44"/>
      <c r="B131" s="17" t="s">
        <v>27</v>
      </c>
      <c r="C131" s="183">
        <f t="shared" si="145"/>
        <v>9.1420220353026309</v>
      </c>
      <c r="D131" s="184">
        <f t="shared" si="145"/>
        <v>9.5823808898524234</v>
      </c>
      <c r="E131" s="184">
        <f t="shared" si="145"/>
        <v>9.6075923361953901</v>
      </c>
      <c r="F131" s="184">
        <f t="shared" ref="F131" si="172">F84/F37</f>
        <v>9.1216037233935268</v>
      </c>
      <c r="G131" s="185">
        <f t="shared" si="145"/>
        <v>8.5402556197665742</v>
      </c>
      <c r="H131" s="185">
        <f t="shared" ref="H131:I131" si="173">H84/H37</f>
        <v>8.6470253061029947</v>
      </c>
      <c r="I131" s="185">
        <f t="shared" si="173"/>
        <v>9.0285902818233996</v>
      </c>
      <c r="K131" s="364">
        <f t="shared" si="114"/>
        <v>4.4126732860501713E-2</v>
      </c>
    </row>
    <row r="132" spans="1:11" ht="20.100000000000001" customHeight="1" thickBot="1" x14ac:dyDescent="0.3">
      <c r="A132" s="44"/>
      <c r="B132" s="17" t="s">
        <v>28</v>
      </c>
      <c r="C132" s="183">
        <f t="shared" si="145"/>
        <v>13.309875060640524</v>
      </c>
      <c r="D132" s="184">
        <f t="shared" si="145"/>
        <v>12.84427106221032</v>
      </c>
      <c r="E132" s="184">
        <f t="shared" si="145"/>
        <v>13.680904612950778</v>
      </c>
      <c r="F132" s="184">
        <f t="shared" ref="F132" si="174">F85/F38</f>
        <v>13.68610844429603</v>
      </c>
      <c r="G132" s="185">
        <f t="shared" si="145"/>
        <v>13.811972377929358</v>
      </c>
      <c r="H132" s="185">
        <f t="shared" ref="H132:I132" si="175">H85/H38</f>
        <v>14.027459045969547</v>
      </c>
      <c r="I132" s="185">
        <f t="shared" si="175"/>
        <v>13.556636063165627</v>
      </c>
      <c r="K132" s="64">
        <f t="shared" si="114"/>
        <v>-3.3564381208384265E-2</v>
      </c>
    </row>
    <row r="133" spans="1:11" ht="20.100000000000001" customHeight="1" thickBot="1" x14ac:dyDescent="0.3">
      <c r="A133" s="22" t="s">
        <v>7</v>
      </c>
      <c r="B133" s="23"/>
      <c r="C133" s="156">
        <f t="shared" si="145"/>
        <v>10.43620664331918</v>
      </c>
      <c r="D133" s="182">
        <f t="shared" si="145"/>
        <v>10.88841256916583</v>
      </c>
      <c r="E133" s="182">
        <f t="shared" si="145"/>
        <v>11.564204729106528</v>
      </c>
      <c r="F133" s="182">
        <f t="shared" ref="F133" si="176">F86/F39</f>
        <v>11.385771020236271</v>
      </c>
      <c r="G133" s="157">
        <f t="shared" si="145"/>
        <v>11.546967232898602</v>
      </c>
      <c r="H133" s="157">
        <f t="shared" ref="H133:I133" si="177">H86/H39</f>
        <v>11.633590514105236</v>
      </c>
      <c r="I133" s="157">
        <f t="shared" si="177"/>
        <v>11.888372926179894</v>
      </c>
      <c r="K133" s="43">
        <f t="shared" si="114"/>
        <v>2.1900582779301427E-2</v>
      </c>
    </row>
    <row r="134" spans="1:11" ht="20.100000000000001" customHeight="1" x14ac:dyDescent="0.25">
      <c r="A134" s="44"/>
      <c r="B134" s="17" t="s">
        <v>27</v>
      </c>
      <c r="C134" s="183">
        <f t="shared" ref="C134:G141" si="178">C87/C40</f>
        <v>9.8919608108893069</v>
      </c>
      <c r="D134" s="184">
        <f t="shared" si="178"/>
        <v>10.222273866177959</v>
      </c>
      <c r="E134" s="184">
        <f t="shared" si="178"/>
        <v>10.884497388649878</v>
      </c>
      <c r="F134" s="184">
        <f t="shared" ref="F134" si="179">F87/F40</f>
        <v>10.916309731939268</v>
      </c>
      <c r="G134" s="185">
        <f t="shared" si="178"/>
        <v>11.136077338033434</v>
      </c>
      <c r="H134" s="185">
        <f t="shared" ref="H134:I134" si="180">H87/H40</f>
        <v>11.234052464803801</v>
      </c>
      <c r="I134" s="185">
        <f t="shared" si="180"/>
        <v>11.272032271525942</v>
      </c>
      <c r="K134" s="364">
        <f t="shared" si="114"/>
        <v>3.3807752670847813E-3</v>
      </c>
    </row>
    <row r="135" spans="1:11" ht="20.100000000000001" customHeight="1" thickBot="1" x14ac:dyDescent="0.3">
      <c r="A135" s="44"/>
      <c r="B135" s="17" t="s">
        <v>28</v>
      </c>
      <c r="C135" s="183">
        <f t="shared" si="178"/>
        <v>12.334912173097759</v>
      </c>
      <c r="D135" s="184">
        <f t="shared" si="178"/>
        <v>13.561115615735471</v>
      </c>
      <c r="E135" s="184">
        <f t="shared" si="178"/>
        <v>14.121246839103664</v>
      </c>
      <c r="F135" s="184">
        <f t="shared" ref="F135" si="181">F88/F41</f>
        <v>12.954577100189921</v>
      </c>
      <c r="G135" s="185">
        <f t="shared" si="178"/>
        <v>12.996524721133554</v>
      </c>
      <c r="H135" s="185">
        <f t="shared" ref="H135:I135" si="182">H88/H41</f>
        <v>13.000148333118856</v>
      </c>
      <c r="I135" s="185">
        <f t="shared" si="182"/>
        <v>14.362370421892598</v>
      </c>
      <c r="K135" s="64">
        <f t="shared" si="114"/>
        <v>0.10478511889771119</v>
      </c>
    </row>
    <row r="136" spans="1:11" ht="20.100000000000001" customHeight="1" thickBot="1" x14ac:dyDescent="0.3">
      <c r="A136" s="22" t="s">
        <v>8</v>
      </c>
      <c r="B136" s="23"/>
      <c r="C136" s="156">
        <f t="shared" si="178"/>
        <v>17.343538291795131</v>
      </c>
      <c r="D136" s="182">
        <f t="shared" si="178"/>
        <v>15.135612348541587</v>
      </c>
      <c r="E136" s="182">
        <f t="shared" si="178"/>
        <v>17.897327696503972</v>
      </c>
      <c r="F136" s="182">
        <f t="shared" ref="F136" si="183">F89/F42</f>
        <v>17.227658366505111</v>
      </c>
      <c r="G136" s="157">
        <f t="shared" si="178"/>
        <v>17.857502174372957</v>
      </c>
      <c r="H136" s="157">
        <f t="shared" ref="H136:I136" si="184">H89/H42</f>
        <v>17.814690574936975</v>
      </c>
      <c r="I136" s="157">
        <f t="shared" si="184"/>
        <v>18.799497534485987</v>
      </c>
      <c r="K136" s="43">
        <f t="shared" si="114"/>
        <v>5.5280609865574142E-2</v>
      </c>
    </row>
    <row r="137" spans="1:11" ht="20.100000000000001" customHeight="1" x14ac:dyDescent="0.25">
      <c r="A137" s="44"/>
      <c r="B137" s="17" t="s">
        <v>27</v>
      </c>
      <c r="C137" s="183">
        <f t="shared" si="178"/>
        <v>17.493804805169436</v>
      </c>
      <c r="D137" s="184">
        <f t="shared" si="178"/>
        <v>15.20741029804255</v>
      </c>
      <c r="E137" s="184">
        <f t="shared" si="178"/>
        <v>17.980713194411631</v>
      </c>
      <c r="F137" s="184">
        <f t="shared" ref="F137" si="185">F90/F43</f>
        <v>17.314812762045108</v>
      </c>
      <c r="G137" s="185">
        <f t="shared" si="178"/>
        <v>17.958278087156369</v>
      </c>
      <c r="H137" s="185">
        <f t="shared" ref="H137:I137" si="186">H90/H43</f>
        <v>17.935142719524197</v>
      </c>
      <c r="I137" s="185">
        <f t="shared" si="186"/>
        <v>18.810528136894089</v>
      </c>
      <c r="K137" s="364">
        <f t="shared" si="114"/>
        <v>4.8808388706990689E-2</v>
      </c>
    </row>
    <row r="138" spans="1:11" ht="20.100000000000001" customHeight="1" thickBot="1" x14ac:dyDescent="0.3">
      <c r="A138" s="44"/>
      <c r="B138" s="17" t="s">
        <v>28</v>
      </c>
      <c r="C138" s="183">
        <f t="shared" si="178"/>
        <v>11.069869958122107</v>
      </c>
      <c r="D138" s="184">
        <f t="shared" si="178"/>
        <v>11.320311053508609</v>
      </c>
      <c r="E138" s="184">
        <f t="shared" si="178"/>
        <v>10.660059239006607</v>
      </c>
      <c r="F138" s="184">
        <f t="shared" ref="F138" si="187">F91/F44</f>
        <v>11.922603691208574</v>
      </c>
      <c r="G138" s="185">
        <f t="shared" si="178"/>
        <v>13.913836477987422</v>
      </c>
      <c r="H138" s="185">
        <f t="shared" ref="H138" si="188">H91/H44</f>
        <v>13.812108559498956</v>
      </c>
      <c r="I138" s="185"/>
      <c r="K138" s="64">
        <f t="shared" si="114"/>
        <v>-1</v>
      </c>
    </row>
    <row r="139" spans="1:11" ht="20.100000000000001" customHeight="1" thickBot="1" x14ac:dyDescent="0.3">
      <c r="A139" s="113" t="s">
        <v>31</v>
      </c>
      <c r="B139" s="140"/>
      <c r="C139" s="158">
        <f t="shared" si="178"/>
        <v>9.8494977541431705</v>
      </c>
      <c r="D139" s="159">
        <f t="shared" si="178"/>
        <v>10.411404658338641</v>
      </c>
      <c r="E139" s="159">
        <f t="shared" si="178"/>
        <v>10.813566770358026</v>
      </c>
      <c r="F139" s="159">
        <f t="shared" ref="F139" si="189">F92/F45</f>
        <v>10.404073324750314</v>
      </c>
      <c r="G139" s="160">
        <f t="shared" si="178"/>
        <v>10.469577751933423</v>
      </c>
      <c r="H139" s="160">
        <f t="shared" ref="H139:I139" si="190">H92/H45</f>
        <v>10.572709995552822</v>
      </c>
      <c r="I139" s="160">
        <f t="shared" si="190"/>
        <v>10.535292920389375</v>
      </c>
      <c r="K139" s="174">
        <f t="shared" si="114"/>
        <v>-3.5390240703835896E-3</v>
      </c>
    </row>
    <row r="140" spans="1:11" ht="20.100000000000001" customHeight="1" x14ac:dyDescent="0.25">
      <c r="A140" s="44"/>
      <c r="B140" s="17" t="s">
        <v>27</v>
      </c>
      <c r="C140" s="186">
        <f t="shared" si="178"/>
        <v>8.7757390796270514</v>
      </c>
      <c r="D140" s="187">
        <f t="shared" si="178"/>
        <v>9.2619444743279651</v>
      </c>
      <c r="E140" s="187">
        <f t="shared" si="178"/>
        <v>9.4305536237812344</v>
      </c>
      <c r="F140" s="187">
        <f t="shared" ref="F140" si="191">F93/F46</f>
        <v>8.8455048143999235</v>
      </c>
      <c r="G140" s="188">
        <f t="shared" si="178"/>
        <v>8.8464058753099852</v>
      </c>
      <c r="H140" s="188">
        <f t="shared" ref="H140:I140" si="192">H93/H46</f>
        <v>8.8782358229853191</v>
      </c>
      <c r="I140" s="188">
        <f t="shared" si="192"/>
        <v>9.0328021681330952</v>
      </c>
      <c r="K140" s="364">
        <f t="shared" si="114"/>
        <v>1.7409578685397317E-2</v>
      </c>
    </row>
    <row r="141" spans="1:11" ht="20.100000000000001" customHeight="1" thickBot="1" x14ac:dyDescent="0.3">
      <c r="A141" s="59"/>
      <c r="B141" s="45" t="s">
        <v>28</v>
      </c>
      <c r="C141" s="189">
        <f t="shared" si="178"/>
        <v>11.058594809175506</v>
      </c>
      <c r="D141" s="190">
        <f t="shared" si="178"/>
        <v>11.627077891387147</v>
      </c>
      <c r="E141" s="190">
        <f t="shared" si="178"/>
        <v>12.500752616302254</v>
      </c>
      <c r="F141" s="190">
        <f t="shared" ref="F141" si="193">F94/F47</f>
        <v>12.287408142696322</v>
      </c>
      <c r="G141" s="191">
        <f t="shared" si="178"/>
        <v>12.26438632155973</v>
      </c>
      <c r="H141" s="191">
        <f t="shared" ref="H141:I141" si="194">H94/H47</f>
        <v>12.456642756953796</v>
      </c>
      <c r="I141" s="191">
        <f t="shared" si="194"/>
        <v>12.16372262946884</v>
      </c>
      <c r="K141" s="64">
        <f t="shared" si="114"/>
        <v>-2.3515174449507008E-2</v>
      </c>
    </row>
    <row r="142" spans="1:11" ht="20.100000000000001" customHeight="1" x14ac:dyDescent="0.25"/>
    <row r="143" spans="1:11" ht="15.75" x14ac:dyDescent="0.25">
      <c r="A143" s="139" t="s">
        <v>50</v>
      </c>
    </row>
  </sheetData>
  <mergeCells count="36">
    <mergeCell ref="L5:L6"/>
    <mergeCell ref="M5:M6"/>
    <mergeCell ref="N5:N6"/>
    <mergeCell ref="N52:N53"/>
    <mergeCell ref="S5:T5"/>
    <mergeCell ref="O5:O6"/>
    <mergeCell ref="P5:Q5"/>
    <mergeCell ref="O52:O53"/>
    <mergeCell ref="S52:T52"/>
    <mergeCell ref="L52:L53"/>
    <mergeCell ref="M52:M53"/>
    <mergeCell ref="P52:Q52"/>
    <mergeCell ref="A5:B6"/>
    <mergeCell ref="C5:C6"/>
    <mergeCell ref="D5:D6"/>
    <mergeCell ref="E5:E6"/>
    <mergeCell ref="K5:K6"/>
    <mergeCell ref="G5:G6"/>
    <mergeCell ref="H5:I5"/>
    <mergeCell ref="F5:F6"/>
    <mergeCell ref="A99:B100"/>
    <mergeCell ref="C99:C100"/>
    <mergeCell ref="D99:D100"/>
    <mergeCell ref="E99:E100"/>
    <mergeCell ref="K99:K100"/>
    <mergeCell ref="G99:G100"/>
    <mergeCell ref="F99:F100"/>
    <mergeCell ref="H99:I99"/>
    <mergeCell ref="A52:B53"/>
    <mergeCell ref="C52:C53"/>
    <mergeCell ref="D52:D53"/>
    <mergeCell ref="E52:E53"/>
    <mergeCell ref="K52:K53"/>
    <mergeCell ref="F52:F53"/>
    <mergeCell ref="H52:I52"/>
    <mergeCell ref="G52:G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H101:K113 P55:S66 P7:T19 H115:K137 I114:J114 P68:S94 P67:R67 P21:T46 P20:R20 T20 P54:S54 H139:K141 H138 J138:K13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BEBDE41E-F148-4565-9C53-4FBEAE7AB7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CC5E17C4-4FD2-4CE7-80B0-1A4FBEAADE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98F51B91-C890-4D2D-8E68-A0DA88ED8C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64427F5B-8CD2-49D5-B199-A4402F5E2D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146"/>
  <sheetViews>
    <sheetView showGridLines="0" workbookViewId="0">
      <selection activeCell="A61" sqref="A61:XFD63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1.1406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77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(JAN.-SET)</v>
      </c>
    </row>
    <row r="4" spans="1:27" ht="15.75" thickBot="1" x14ac:dyDescent="0.3"/>
    <row r="5" spans="1:27" ht="24" customHeight="1" x14ac:dyDescent="0.25">
      <c r="A5" s="461" t="s">
        <v>37</v>
      </c>
      <c r="B5" s="478"/>
      <c r="C5" s="463">
        <v>2016</v>
      </c>
      <c r="D5" s="456">
        <v>2017</v>
      </c>
      <c r="E5" s="456">
        <v>2018</v>
      </c>
      <c r="F5" s="456">
        <v>2019</v>
      </c>
      <c r="G5" s="467">
        <v>2020</v>
      </c>
      <c r="H5" s="470" t="s">
        <v>103</v>
      </c>
      <c r="I5" s="469"/>
      <c r="K5" s="484">
        <v>2016</v>
      </c>
      <c r="L5" s="456">
        <v>2017</v>
      </c>
      <c r="M5" s="456">
        <v>2018</v>
      </c>
      <c r="N5" s="456">
        <v>2019</v>
      </c>
      <c r="O5" s="467">
        <v>2020</v>
      </c>
      <c r="P5" s="470" t="str">
        <f>H5</f>
        <v>janeiro - setembro</v>
      </c>
      <c r="Q5" s="469"/>
      <c r="S5" s="482" t="s">
        <v>98</v>
      </c>
      <c r="T5" s="483"/>
    </row>
    <row r="6" spans="1:27" ht="20.25" customHeight="1" thickBot="1" x14ac:dyDescent="0.3">
      <c r="A6" s="479"/>
      <c r="B6" s="480"/>
      <c r="C6" s="481"/>
      <c r="D6" s="457"/>
      <c r="E6" s="457"/>
      <c r="F6" s="457"/>
      <c r="G6" s="486"/>
      <c r="H6" s="314">
        <v>2020</v>
      </c>
      <c r="I6" s="251">
        <v>2021</v>
      </c>
      <c r="K6" s="485"/>
      <c r="L6" s="457"/>
      <c r="M6" s="457"/>
      <c r="N6" s="457"/>
      <c r="O6" s="486"/>
      <c r="P6" s="314">
        <v>2020</v>
      </c>
      <c r="Q6" s="251">
        <v>2021</v>
      </c>
      <c r="S6" s="178" t="s">
        <v>0</v>
      </c>
      <c r="T6" s="179" t="s">
        <v>49</v>
      </c>
    </row>
    <row r="7" spans="1:27" ht="20.100000000000001" customHeight="1" thickBot="1" x14ac:dyDescent="0.3">
      <c r="A7" s="22" t="s">
        <v>11</v>
      </c>
      <c r="B7" s="23"/>
      <c r="C7" s="30">
        <v>18625525</v>
      </c>
      <c r="D7" s="31">
        <v>19983662</v>
      </c>
      <c r="E7" s="31">
        <v>20334191</v>
      </c>
      <c r="F7" s="66">
        <v>21469566</v>
      </c>
      <c r="G7" s="32">
        <v>19721313</v>
      </c>
      <c r="H7" s="31">
        <v>15331992</v>
      </c>
      <c r="I7" s="235">
        <v>15121288</v>
      </c>
      <c r="K7" s="192">
        <f t="shared" ref="K7:Q7" si="0">C7/C46</f>
        <v>0.16972846980551387</v>
      </c>
      <c r="L7" s="42">
        <f t="shared" si="0"/>
        <v>0.17784797322324608</v>
      </c>
      <c r="M7" s="42">
        <f t="shared" si="0"/>
        <v>0.17665948104128135</v>
      </c>
      <c r="N7" s="42">
        <f t="shared" si="0"/>
        <v>0.17230843190739939</v>
      </c>
      <c r="O7" s="278">
        <f t="shared" si="0"/>
        <v>0.17607989587978243</v>
      </c>
      <c r="P7" s="279">
        <f t="shared" si="0"/>
        <v>0.18775439987456255</v>
      </c>
      <c r="Q7" s="280">
        <f t="shared" si="0"/>
        <v>0.18266458522477855</v>
      </c>
      <c r="S7" s="144">
        <f>(I7-H7)/H7</f>
        <v>-1.3742767410783934E-2</v>
      </c>
      <c r="T7" s="143">
        <f>(Q7-P7)*100</f>
        <v>-0.50898146497840024</v>
      </c>
      <c r="W7" s="1"/>
    </row>
    <row r="8" spans="1:27" s="18" customFormat="1" ht="20.100000000000001" customHeight="1" x14ac:dyDescent="0.25">
      <c r="A8" s="44"/>
      <c r="B8" s="17" t="s">
        <v>48</v>
      </c>
      <c r="C8" s="52">
        <v>4702002</v>
      </c>
      <c r="D8" s="53">
        <v>5732995</v>
      </c>
      <c r="E8" s="53">
        <v>5593310</v>
      </c>
      <c r="F8" s="395">
        <v>6042471</v>
      </c>
      <c r="G8" s="54">
        <v>3393433</v>
      </c>
      <c r="H8" s="53">
        <v>2403298</v>
      </c>
      <c r="I8" s="236">
        <v>2078347</v>
      </c>
      <c r="K8" s="193">
        <f t="shared" ref="K8:Q8" si="1">C8/C7</f>
        <v>0.25244936719904537</v>
      </c>
      <c r="L8" s="55">
        <f t="shared" si="1"/>
        <v>0.28688410562588579</v>
      </c>
      <c r="M8" s="55">
        <f t="shared" si="1"/>
        <v>0.2750692171623646</v>
      </c>
      <c r="N8" s="55">
        <f t="shared" si="1"/>
        <v>0.2814435559619603</v>
      </c>
      <c r="O8" s="281">
        <f t="shared" si="1"/>
        <v>0.17206932418749199</v>
      </c>
      <c r="P8" s="282">
        <f t="shared" si="1"/>
        <v>0.15675053835144187</v>
      </c>
      <c r="Q8" s="283">
        <f t="shared" si="1"/>
        <v>0.13744510388268513</v>
      </c>
      <c r="S8" s="145">
        <f t="shared" ref="S8:S45" si="2">(I8-H8)/H8</f>
        <v>-0.13521044830894879</v>
      </c>
      <c r="T8" s="150">
        <f t="shared" ref="T8:T48" si="3">(Q8-P8)*100</f>
        <v>-1.9305434468756739</v>
      </c>
      <c r="W8" s="17"/>
      <c r="X8"/>
      <c r="Y8"/>
      <c r="Z8"/>
      <c r="AA8"/>
    </row>
    <row r="9" spans="1:27" s="18" customFormat="1" ht="20.100000000000001" customHeight="1" thickBot="1" x14ac:dyDescent="0.3">
      <c r="A9" s="44"/>
      <c r="B9" s="17" t="s">
        <v>47</v>
      </c>
      <c r="C9" s="52">
        <v>13923523</v>
      </c>
      <c r="D9" s="53">
        <v>14250667</v>
      </c>
      <c r="E9" s="53">
        <v>14740881</v>
      </c>
      <c r="F9" s="395">
        <v>15427095</v>
      </c>
      <c r="G9" s="54">
        <v>16327880</v>
      </c>
      <c r="H9" s="53">
        <v>12928694</v>
      </c>
      <c r="I9" s="236">
        <v>13042941</v>
      </c>
      <c r="K9" s="193">
        <f t="shared" ref="K9:Q9" si="4">C9/C7</f>
        <v>0.74755063280095457</v>
      </c>
      <c r="L9" s="55">
        <f t="shared" si="4"/>
        <v>0.71311589437411427</v>
      </c>
      <c r="M9" s="55">
        <f t="shared" si="4"/>
        <v>0.72493078283763535</v>
      </c>
      <c r="N9" s="55">
        <f t="shared" si="4"/>
        <v>0.71855644403803975</v>
      </c>
      <c r="O9" s="281">
        <f t="shared" si="4"/>
        <v>0.82793067581250801</v>
      </c>
      <c r="P9" s="282">
        <f t="shared" si="4"/>
        <v>0.84324946164855807</v>
      </c>
      <c r="Q9" s="283">
        <f t="shared" si="4"/>
        <v>0.86255489611731484</v>
      </c>
      <c r="S9" s="145">
        <f t="shared" si="2"/>
        <v>8.8367007526050194E-3</v>
      </c>
      <c r="T9" s="148">
        <f t="shared" si="3"/>
        <v>1.9305434468756766</v>
      </c>
      <c r="X9"/>
      <c r="Y9"/>
      <c r="Z9"/>
      <c r="AA9"/>
    </row>
    <row r="10" spans="1:27" ht="20.100000000000001" customHeight="1" thickBot="1" x14ac:dyDescent="0.3">
      <c r="A10" s="22" t="s">
        <v>23</v>
      </c>
      <c r="B10" s="23"/>
      <c r="C10" s="30">
        <v>539211</v>
      </c>
      <c r="D10" s="31">
        <v>687664</v>
      </c>
      <c r="E10" s="31">
        <v>429621</v>
      </c>
      <c r="F10" s="66">
        <v>392807</v>
      </c>
      <c r="G10" s="32">
        <v>274448</v>
      </c>
      <c r="H10" s="31">
        <v>188014</v>
      </c>
      <c r="I10" s="235">
        <v>187921</v>
      </c>
      <c r="K10" s="192">
        <f t="shared" ref="K10:Q10" si="5">C10/C46</f>
        <v>4.9136578932567508E-3</v>
      </c>
      <c r="L10" s="42">
        <f t="shared" si="5"/>
        <v>6.1199818460995941E-3</v>
      </c>
      <c r="M10" s="42">
        <f t="shared" si="5"/>
        <v>3.7324633620504665E-3</v>
      </c>
      <c r="N10" s="42">
        <f t="shared" si="5"/>
        <v>3.1525536292745663E-3</v>
      </c>
      <c r="O10" s="278">
        <f t="shared" si="5"/>
        <v>2.4503832612166607E-3</v>
      </c>
      <c r="P10" s="279">
        <f t="shared" si="5"/>
        <v>2.3024050454771958E-3</v>
      </c>
      <c r="Q10" s="280">
        <f t="shared" si="5"/>
        <v>2.2700785488660499E-3</v>
      </c>
      <c r="S10" s="144">
        <f t="shared" si="2"/>
        <v>-4.9464401587115858E-4</v>
      </c>
      <c r="T10" s="143">
        <f t="shared" si="3"/>
        <v>-3.2326496611145925E-3</v>
      </c>
      <c r="W10" s="1"/>
    </row>
    <row r="11" spans="1:27" s="18" customFormat="1" ht="20.100000000000001" customHeight="1" x14ac:dyDescent="0.25">
      <c r="A11" s="44"/>
      <c r="B11" s="17" t="s">
        <v>48</v>
      </c>
      <c r="C11" s="52">
        <v>364939</v>
      </c>
      <c r="D11" s="53">
        <v>476985</v>
      </c>
      <c r="E11" s="53">
        <v>302334</v>
      </c>
      <c r="F11" s="395">
        <v>272418</v>
      </c>
      <c r="G11" s="54">
        <v>154593</v>
      </c>
      <c r="H11" s="53">
        <v>108581</v>
      </c>
      <c r="I11" s="236">
        <v>91344</v>
      </c>
      <c r="K11" s="193">
        <f t="shared" ref="K11:Q11" si="6">C11/C10</f>
        <v>0.67680184565967683</v>
      </c>
      <c r="L11" s="55">
        <f t="shared" si="6"/>
        <v>0.69363090113776493</v>
      </c>
      <c r="M11" s="55">
        <f t="shared" si="6"/>
        <v>0.70372258339326987</v>
      </c>
      <c r="N11" s="55">
        <f t="shared" si="6"/>
        <v>0.69351615424368707</v>
      </c>
      <c r="O11" s="281">
        <f t="shared" si="6"/>
        <v>0.56328703433801663</v>
      </c>
      <c r="P11" s="282">
        <f t="shared" si="6"/>
        <v>0.57751550416458353</v>
      </c>
      <c r="Q11" s="283">
        <f t="shared" si="6"/>
        <v>0.48607659601641118</v>
      </c>
      <c r="S11" s="145">
        <f t="shared" si="2"/>
        <v>-0.15874784722925742</v>
      </c>
      <c r="T11" s="150">
        <f t="shared" si="3"/>
        <v>-9.1438908148172349</v>
      </c>
      <c r="W11" s="17"/>
      <c r="X11"/>
      <c r="Y11"/>
      <c r="Z11"/>
      <c r="AA11"/>
    </row>
    <row r="12" spans="1:27" s="18" customFormat="1" ht="20.100000000000001" customHeight="1" thickBot="1" x14ac:dyDescent="0.3">
      <c r="A12" s="44"/>
      <c r="B12" s="17" t="s">
        <v>47</v>
      </c>
      <c r="C12" s="52">
        <v>174272</v>
      </c>
      <c r="D12" s="53">
        <v>210679</v>
      </c>
      <c r="E12" s="53">
        <v>127287</v>
      </c>
      <c r="F12" s="395">
        <v>120389</v>
      </c>
      <c r="G12" s="54">
        <v>119855</v>
      </c>
      <c r="H12" s="53">
        <v>79433</v>
      </c>
      <c r="I12" s="236">
        <v>96577</v>
      </c>
      <c r="K12" s="193">
        <f t="shared" ref="K12:Q12" si="7">C12/C10</f>
        <v>0.32319815434032317</v>
      </c>
      <c r="L12" s="55">
        <f t="shared" si="7"/>
        <v>0.30636909886223507</v>
      </c>
      <c r="M12" s="55">
        <f t="shared" si="7"/>
        <v>0.29627741660673013</v>
      </c>
      <c r="N12" s="55">
        <f t="shared" si="7"/>
        <v>0.30648384575631288</v>
      </c>
      <c r="O12" s="281">
        <f t="shared" si="7"/>
        <v>0.43671296566198331</v>
      </c>
      <c r="P12" s="282">
        <f t="shared" si="7"/>
        <v>0.42248449583541653</v>
      </c>
      <c r="Q12" s="283">
        <f t="shared" si="7"/>
        <v>0.51392340398358882</v>
      </c>
      <c r="S12" s="145">
        <f t="shared" si="2"/>
        <v>0.21582969294877444</v>
      </c>
      <c r="T12" s="148">
        <f t="shared" si="3"/>
        <v>9.1438908148172295</v>
      </c>
      <c r="X12"/>
      <c r="Y12"/>
      <c r="Z12"/>
      <c r="AA12"/>
    </row>
    <row r="13" spans="1:27" s="415" customFormat="1" ht="20.100000000000001" customHeight="1" thickBot="1" x14ac:dyDescent="0.3">
      <c r="A13" s="420" t="s">
        <v>17</v>
      </c>
      <c r="B13" s="421"/>
      <c r="C13" s="422">
        <v>11753648</v>
      </c>
      <c r="D13" s="423">
        <v>13623943</v>
      </c>
      <c r="E13" s="423">
        <v>13143932</v>
      </c>
      <c r="F13" s="424">
        <v>12900583</v>
      </c>
      <c r="G13" s="425">
        <v>12304512</v>
      </c>
      <c r="H13" s="423">
        <v>8494277</v>
      </c>
      <c r="I13" s="426">
        <v>9246696</v>
      </c>
      <c r="K13" s="215">
        <f t="shared" ref="K13:Q13" si="8">C13/C46</f>
        <v>0.10710724608689627</v>
      </c>
      <c r="L13" s="39">
        <f t="shared" si="8"/>
        <v>0.12124858045832795</v>
      </c>
      <c r="M13" s="39">
        <f t="shared" si="8"/>
        <v>0.11419191478834301</v>
      </c>
      <c r="N13" s="39">
        <f t="shared" si="8"/>
        <v>0.10353629073923779</v>
      </c>
      <c r="O13" s="427">
        <f t="shared" si="8"/>
        <v>0.10985968286247136</v>
      </c>
      <c r="P13" s="428">
        <f t="shared" si="8"/>
        <v>0.10402026563171306</v>
      </c>
      <c r="Q13" s="429">
        <f t="shared" si="8"/>
        <v>0.11169973679091484</v>
      </c>
      <c r="S13" s="144">
        <f t="shared" si="2"/>
        <v>8.8579522424333465E-2</v>
      </c>
      <c r="T13" s="143">
        <f t="shared" si="3"/>
        <v>0.76794711592017839</v>
      </c>
      <c r="W13" s="434"/>
    </row>
    <row r="14" spans="1:27" s="245" customFormat="1" ht="20.100000000000001" customHeight="1" x14ac:dyDescent="0.25">
      <c r="A14" s="431"/>
      <c r="B14" s="241" t="s">
        <v>48</v>
      </c>
      <c r="C14" s="242">
        <v>3467330</v>
      </c>
      <c r="D14" s="243">
        <v>4379112</v>
      </c>
      <c r="E14" s="243">
        <v>4100973</v>
      </c>
      <c r="F14" s="396">
        <v>4526694</v>
      </c>
      <c r="G14" s="244">
        <v>2630040</v>
      </c>
      <c r="H14" s="243">
        <v>1962916</v>
      </c>
      <c r="I14" s="274">
        <v>1620811</v>
      </c>
      <c r="K14" s="246">
        <f t="shared" ref="K14:Q14" si="9">C14/C13</f>
        <v>0.29500032670707854</v>
      </c>
      <c r="L14" s="247">
        <f t="shared" si="9"/>
        <v>0.32142765130476542</v>
      </c>
      <c r="M14" s="247">
        <f t="shared" si="9"/>
        <v>0.31200503776191174</v>
      </c>
      <c r="N14" s="247">
        <f t="shared" si="9"/>
        <v>0.35089065354643273</v>
      </c>
      <c r="O14" s="284">
        <f t="shared" si="9"/>
        <v>0.21374598196173891</v>
      </c>
      <c r="P14" s="285">
        <f t="shared" si="9"/>
        <v>0.23108688355701137</v>
      </c>
      <c r="Q14" s="286">
        <f t="shared" si="9"/>
        <v>0.1752854208681674</v>
      </c>
      <c r="S14" s="145">
        <f t="shared" si="2"/>
        <v>-0.17428407532467002</v>
      </c>
      <c r="T14" s="150">
        <f t="shared" si="3"/>
        <v>-5.5801462688843975</v>
      </c>
      <c r="W14" s="241"/>
      <c r="X14" s="415"/>
      <c r="Y14" s="415"/>
      <c r="Z14" s="415"/>
      <c r="AA14" s="415"/>
    </row>
    <row r="15" spans="1:27" s="245" customFormat="1" ht="20.100000000000001" customHeight="1" thickBot="1" x14ac:dyDescent="0.3">
      <c r="A15" s="431"/>
      <c r="B15" s="241" t="s">
        <v>47</v>
      </c>
      <c r="C15" s="242">
        <v>8286318</v>
      </c>
      <c r="D15" s="243">
        <v>9244831</v>
      </c>
      <c r="E15" s="243">
        <v>9042959</v>
      </c>
      <c r="F15" s="396">
        <v>8373889</v>
      </c>
      <c r="G15" s="244">
        <v>9674472</v>
      </c>
      <c r="H15" s="243">
        <v>6531361</v>
      </c>
      <c r="I15" s="274">
        <v>7625885</v>
      </c>
      <c r="K15" s="246">
        <f t="shared" ref="K15:Q15" si="10">C15/C13</f>
        <v>0.70499967329292146</v>
      </c>
      <c r="L15" s="247">
        <f t="shared" si="10"/>
        <v>0.67857234869523453</v>
      </c>
      <c r="M15" s="247">
        <f t="shared" si="10"/>
        <v>0.68799496223808831</v>
      </c>
      <c r="N15" s="247">
        <f t="shared" si="10"/>
        <v>0.64910934645356722</v>
      </c>
      <c r="O15" s="284">
        <f t="shared" si="10"/>
        <v>0.78625401803826112</v>
      </c>
      <c r="P15" s="285">
        <f t="shared" si="10"/>
        <v>0.76891311644298865</v>
      </c>
      <c r="Q15" s="286">
        <f t="shared" si="10"/>
        <v>0.82471457913183255</v>
      </c>
      <c r="S15" s="145">
        <f t="shared" si="2"/>
        <v>0.16757977395522924</v>
      </c>
      <c r="T15" s="148">
        <f t="shared" si="3"/>
        <v>5.5801462688843895</v>
      </c>
      <c r="X15" s="415"/>
      <c r="Y15" s="415"/>
      <c r="Z15" s="415"/>
      <c r="AA15" s="415"/>
    </row>
    <row r="16" spans="1:27" ht="20.100000000000001" customHeight="1" thickBot="1" x14ac:dyDescent="0.3">
      <c r="A16" s="22" t="s">
        <v>9</v>
      </c>
      <c r="B16" s="23"/>
      <c r="C16" s="30">
        <v>108515</v>
      </c>
      <c r="D16" s="31">
        <v>88963</v>
      </c>
      <c r="E16" s="31">
        <v>259060</v>
      </c>
      <c r="F16" s="66">
        <v>298131</v>
      </c>
      <c r="G16" s="32">
        <v>93359</v>
      </c>
      <c r="H16" s="31">
        <v>64516</v>
      </c>
      <c r="I16" s="235">
        <v>96632</v>
      </c>
      <c r="K16" s="192">
        <f t="shared" ref="K16:Q16" si="11">C16/C46</f>
        <v>9.8886259050122547E-4</v>
      </c>
      <c r="L16" s="42">
        <f t="shared" si="11"/>
        <v>7.9174123550826881E-4</v>
      </c>
      <c r="M16" s="42">
        <f t="shared" si="11"/>
        <v>2.2506626970580906E-3</v>
      </c>
      <c r="N16" s="42">
        <f t="shared" si="11"/>
        <v>2.3927118560750082E-3</v>
      </c>
      <c r="O16" s="278">
        <f t="shared" si="11"/>
        <v>8.3354708682127849E-4</v>
      </c>
      <c r="P16" s="279">
        <f t="shared" si="11"/>
        <v>7.9005799522379599E-4</v>
      </c>
      <c r="Q16" s="280">
        <f t="shared" si="11"/>
        <v>1.167310893056253E-3</v>
      </c>
      <c r="S16" s="144">
        <f t="shared" si="2"/>
        <v>0.49779899559799118</v>
      </c>
      <c r="T16" s="143">
        <f t="shared" si="3"/>
        <v>3.7725289783245707E-2</v>
      </c>
      <c r="W16" s="46"/>
    </row>
    <row r="17" spans="1:27" s="18" customFormat="1" ht="20.100000000000001" customHeight="1" x14ac:dyDescent="0.25">
      <c r="A17" s="44"/>
      <c r="B17" s="17" t="s">
        <v>48</v>
      </c>
      <c r="C17" s="52">
        <v>39672</v>
      </c>
      <c r="D17" s="53">
        <v>46278</v>
      </c>
      <c r="E17" s="53">
        <v>123104</v>
      </c>
      <c r="F17" s="395">
        <v>114133</v>
      </c>
      <c r="G17" s="54">
        <v>23134</v>
      </c>
      <c r="H17" s="53">
        <v>22704</v>
      </c>
      <c r="I17" s="236">
        <v>1815</v>
      </c>
      <c r="J17" s="17"/>
      <c r="K17" s="193">
        <f t="shared" ref="K17:Q17" si="12">C17/C16</f>
        <v>0.36559001059761326</v>
      </c>
      <c r="L17" s="55">
        <f t="shared" si="12"/>
        <v>0.52019378842889741</v>
      </c>
      <c r="M17" s="55">
        <f t="shared" si="12"/>
        <v>0.47519493553616921</v>
      </c>
      <c r="N17" s="55">
        <f t="shared" si="12"/>
        <v>0.38282835397862014</v>
      </c>
      <c r="O17" s="281">
        <f t="shared" si="12"/>
        <v>0.24779614177529752</v>
      </c>
      <c r="P17" s="282">
        <f t="shared" si="12"/>
        <v>0.35191270382540762</v>
      </c>
      <c r="Q17" s="283">
        <f t="shared" si="12"/>
        <v>1.8782597897176918E-2</v>
      </c>
      <c r="R17" s="17"/>
      <c r="S17" s="145">
        <f t="shared" si="2"/>
        <v>-0.92005813953488369</v>
      </c>
      <c r="T17" s="150">
        <f t="shared" si="3"/>
        <v>-33.313010592823069</v>
      </c>
      <c r="W17" s="47"/>
      <c r="X17"/>
      <c r="Y17"/>
      <c r="Z17"/>
      <c r="AA17"/>
    </row>
    <row r="18" spans="1:27" s="18" customFormat="1" ht="20.100000000000001" customHeight="1" thickBot="1" x14ac:dyDescent="0.3">
      <c r="A18" s="315"/>
      <c r="B18" s="17" t="s">
        <v>47</v>
      </c>
      <c r="C18" s="52">
        <v>68843</v>
      </c>
      <c r="D18" s="53">
        <v>42685</v>
      </c>
      <c r="E18" s="53">
        <v>135956</v>
      </c>
      <c r="F18" s="395">
        <v>183998</v>
      </c>
      <c r="G18" s="54">
        <v>70225</v>
      </c>
      <c r="H18" s="53">
        <v>41812</v>
      </c>
      <c r="I18" s="236">
        <v>94817</v>
      </c>
      <c r="J18" s="17"/>
      <c r="K18" s="193">
        <f t="shared" ref="K18:Q18" si="13">C18/C16</f>
        <v>0.6344099894023868</v>
      </c>
      <c r="L18" s="55">
        <f t="shared" si="13"/>
        <v>0.47980621157110259</v>
      </c>
      <c r="M18" s="55">
        <f t="shared" si="13"/>
        <v>0.52480506446383079</v>
      </c>
      <c r="N18" s="55">
        <f t="shared" si="13"/>
        <v>0.61717164602137986</v>
      </c>
      <c r="O18" s="281">
        <f t="shared" si="13"/>
        <v>0.75220385822470248</v>
      </c>
      <c r="P18" s="282">
        <f t="shared" si="13"/>
        <v>0.64808729617459238</v>
      </c>
      <c r="Q18" s="283">
        <f t="shared" si="13"/>
        <v>0.98121740210282304</v>
      </c>
      <c r="R18" s="17"/>
      <c r="S18" s="145">
        <f t="shared" si="2"/>
        <v>1.2676982684396825</v>
      </c>
      <c r="T18" s="148">
        <f t="shared" si="3"/>
        <v>33.313010592823069</v>
      </c>
      <c r="W18" s="47"/>
      <c r="X18"/>
      <c r="Y18"/>
      <c r="Z18"/>
      <c r="AA18"/>
    </row>
    <row r="19" spans="1:27" s="415" customFormat="1" ht="20.100000000000001" customHeight="1" thickBot="1" x14ac:dyDescent="0.3">
      <c r="A19" s="420" t="s">
        <v>21</v>
      </c>
      <c r="B19" s="421"/>
      <c r="C19" s="422">
        <v>33870</v>
      </c>
      <c r="D19" s="423">
        <v>27242</v>
      </c>
      <c r="E19" s="423">
        <v>23820</v>
      </c>
      <c r="F19" s="424">
        <v>29584</v>
      </c>
      <c r="G19" s="425">
        <v>54417</v>
      </c>
      <c r="H19" s="423">
        <v>38356</v>
      </c>
      <c r="I19" s="426">
        <v>21186</v>
      </c>
      <c r="K19" s="215">
        <f t="shared" ref="K19:Q19" si="14">C19/C46</f>
        <v>3.0864650914874908E-4</v>
      </c>
      <c r="L19" s="39">
        <f t="shared" si="14"/>
        <v>2.4244477746609554E-4</v>
      </c>
      <c r="M19" s="39">
        <f t="shared" si="14"/>
        <v>2.0694350900920139E-4</v>
      </c>
      <c r="N19" s="39">
        <f t="shared" si="14"/>
        <v>2.374324962856028E-4</v>
      </c>
      <c r="O19" s="427">
        <f t="shared" si="14"/>
        <v>4.8585708741046403E-4</v>
      </c>
      <c r="P19" s="428">
        <f t="shared" si="14"/>
        <v>4.6970463861373794E-4</v>
      </c>
      <c r="Q19" s="429">
        <f t="shared" si="14"/>
        <v>2.5592607604406174E-4</v>
      </c>
      <c r="S19" s="144">
        <f t="shared" si="2"/>
        <v>-0.44764834706434459</v>
      </c>
      <c r="T19" s="143">
        <f t="shared" si="3"/>
        <v>-2.1377856256967621E-2</v>
      </c>
      <c r="W19" s="430"/>
    </row>
    <row r="20" spans="1:27" s="245" customFormat="1" ht="20.100000000000001" customHeight="1" x14ac:dyDescent="0.25">
      <c r="A20" s="431"/>
      <c r="B20" s="241" t="s">
        <v>48</v>
      </c>
      <c r="C20" s="242">
        <v>21660</v>
      </c>
      <c r="D20" s="243">
        <v>12633</v>
      </c>
      <c r="E20" s="243">
        <v>10045</v>
      </c>
      <c r="F20" s="396">
        <v>19629</v>
      </c>
      <c r="G20" s="244">
        <v>44990</v>
      </c>
      <c r="H20" s="243">
        <v>31331</v>
      </c>
      <c r="I20" s="274">
        <v>12407</v>
      </c>
      <c r="J20" s="241"/>
      <c r="K20" s="246">
        <f t="shared" ref="K20:Q20" si="15">C20/C19</f>
        <v>0.63950398582816648</v>
      </c>
      <c r="L20" s="247">
        <f t="shared" si="15"/>
        <v>0.46373247191836137</v>
      </c>
      <c r="M20" s="247">
        <f t="shared" si="15"/>
        <v>0.42170445004198154</v>
      </c>
      <c r="N20" s="247">
        <f t="shared" si="15"/>
        <v>0.66350054083288268</v>
      </c>
      <c r="O20" s="284">
        <f t="shared" si="15"/>
        <v>0.82676369516878911</v>
      </c>
      <c r="P20" s="285">
        <f t="shared" si="15"/>
        <v>0.81684742934612575</v>
      </c>
      <c r="Q20" s="286">
        <f t="shared" si="15"/>
        <v>0.58562258094968378</v>
      </c>
      <c r="R20" s="241"/>
      <c r="S20" s="145">
        <f t="shared" si="2"/>
        <v>-0.60400242571255303</v>
      </c>
      <c r="T20" s="150">
        <f t="shared" si="3"/>
        <v>-23.122484839644198</v>
      </c>
      <c r="W20" s="432"/>
      <c r="X20" s="415"/>
      <c r="Y20" s="415"/>
      <c r="Z20" s="415"/>
      <c r="AA20" s="415"/>
    </row>
    <row r="21" spans="1:27" s="245" customFormat="1" ht="20.100000000000001" customHeight="1" thickBot="1" x14ac:dyDescent="0.3">
      <c r="A21" s="433"/>
      <c r="B21" s="241" t="s">
        <v>47</v>
      </c>
      <c r="C21" s="242">
        <v>12210</v>
      </c>
      <c r="D21" s="243">
        <v>14609</v>
      </c>
      <c r="E21" s="243">
        <v>13775</v>
      </c>
      <c r="F21" s="396">
        <v>9955</v>
      </c>
      <c r="G21" s="244">
        <v>9427</v>
      </c>
      <c r="H21" s="243">
        <v>7025</v>
      </c>
      <c r="I21" s="274">
        <v>8779</v>
      </c>
      <c r="J21" s="241"/>
      <c r="K21" s="246">
        <f t="shared" ref="K21:Q21" si="16">C21/C19</f>
        <v>0.36049601417183347</v>
      </c>
      <c r="L21" s="247">
        <f t="shared" si="16"/>
        <v>0.53626752808163869</v>
      </c>
      <c r="M21" s="247">
        <f t="shared" si="16"/>
        <v>0.57829554995801846</v>
      </c>
      <c r="N21" s="247">
        <f t="shared" si="16"/>
        <v>0.33649945916711738</v>
      </c>
      <c r="O21" s="284">
        <f t="shared" si="16"/>
        <v>0.17323630483121083</v>
      </c>
      <c r="P21" s="285">
        <f t="shared" si="16"/>
        <v>0.18315257065387422</v>
      </c>
      <c r="Q21" s="286">
        <f t="shared" si="16"/>
        <v>0.41437741905031622</v>
      </c>
      <c r="R21" s="241"/>
      <c r="S21" s="145">
        <f t="shared" si="2"/>
        <v>0.24967971530249111</v>
      </c>
      <c r="T21" s="148">
        <f t="shared" si="3"/>
        <v>23.122484839644201</v>
      </c>
      <c r="W21" s="432"/>
      <c r="X21" s="415"/>
      <c r="Y21" s="415"/>
      <c r="Z21" s="415"/>
      <c r="AA21" s="415"/>
    </row>
    <row r="22" spans="1:27" s="415" customFormat="1" ht="20.100000000000001" customHeight="1" thickBot="1" x14ac:dyDescent="0.3">
      <c r="A22" s="420" t="s">
        <v>29</v>
      </c>
      <c r="B22" s="421"/>
      <c r="C22" s="422">
        <v>1062653</v>
      </c>
      <c r="D22" s="423">
        <v>762668</v>
      </c>
      <c r="E22" s="423">
        <v>1066136</v>
      </c>
      <c r="F22" s="424">
        <v>883932</v>
      </c>
      <c r="G22" s="425">
        <v>522329</v>
      </c>
      <c r="H22" s="423">
        <v>414475</v>
      </c>
      <c r="I22" s="426">
        <v>267377</v>
      </c>
      <c r="K22" s="215">
        <f t="shared" ref="K22:Q22" si="17">C22/C46</f>
        <v>9.6836179181117709E-3</v>
      </c>
      <c r="L22" s="39">
        <f t="shared" si="17"/>
        <v>6.7874926048202104E-3</v>
      </c>
      <c r="M22" s="39">
        <f t="shared" si="17"/>
        <v>9.2623813988679232E-3</v>
      </c>
      <c r="N22" s="39">
        <f t="shared" si="17"/>
        <v>7.0941786542294974E-3</v>
      </c>
      <c r="O22" s="427">
        <f t="shared" si="17"/>
        <v>4.6635655513905631E-3</v>
      </c>
      <c r="P22" s="428">
        <f t="shared" si="17"/>
        <v>5.0756291085991513E-3</v>
      </c>
      <c r="Q22" s="429">
        <f t="shared" si="17"/>
        <v>3.2299040137087273E-3</v>
      </c>
      <c r="S22" s="144">
        <f t="shared" si="2"/>
        <v>-0.35490198443814464</v>
      </c>
      <c r="T22" s="143">
        <f t="shared" si="3"/>
        <v>-0.18457250948904239</v>
      </c>
      <c r="W22" s="430"/>
    </row>
    <row r="23" spans="1:27" s="245" customFormat="1" ht="20.100000000000001" customHeight="1" x14ac:dyDescent="0.25">
      <c r="A23" s="431"/>
      <c r="B23" s="241" t="s">
        <v>48</v>
      </c>
      <c r="C23" s="242">
        <v>20984</v>
      </c>
      <c r="D23" s="243">
        <v>45120</v>
      </c>
      <c r="E23" s="243">
        <v>98963</v>
      </c>
      <c r="F23" s="396">
        <v>77778</v>
      </c>
      <c r="G23" s="244">
        <v>28035</v>
      </c>
      <c r="H23" s="243">
        <v>22604</v>
      </c>
      <c r="I23" s="274">
        <v>15525</v>
      </c>
      <c r="J23" s="241"/>
      <c r="K23" s="246">
        <f t="shared" ref="K23:Q23" si="18">C23/C22</f>
        <v>1.9746803519116778E-2</v>
      </c>
      <c r="L23" s="247">
        <f t="shared" si="18"/>
        <v>5.9160735732979489E-2</v>
      </c>
      <c r="M23" s="247">
        <f t="shared" si="18"/>
        <v>9.2823992436237027E-2</v>
      </c>
      <c r="N23" s="247">
        <f t="shared" si="18"/>
        <v>8.7990931429114461E-2</v>
      </c>
      <c r="O23" s="284">
        <f t="shared" si="18"/>
        <v>5.3673068123730447E-2</v>
      </c>
      <c r="P23" s="285">
        <f t="shared" si="18"/>
        <v>5.4536461789010192E-2</v>
      </c>
      <c r="Q23" s="286">
        <f t="shared" si="18"/>
        <v>5.8064081802099654E-2</v>
      </c>
      <c r="R23" s="241"/>
      <c r="S23" s="145">
        <f t="shared" si="2"/>
        <v>-0.31317465935232702</v>
      </c>
      <c r="T23" s="150">
        <f t="shared" si="3"/>
        <v>0.35276200130894619</v>
      </c>
      <c r="W23" s="432"/>
      <c r="X23" s="415"/>
      <c r="Y23" s="415"/>
      <c r="Z23" s="415"/>
      <c r="AA23" s="415"/>
    </row>
    <row r="24" spans="1:27" s="245" customFormat="1" ht="20.100000000000001" customHeight="1" thickBot="1" x14ac:dyDescent="0.3">
      <c r="A24" s="433"/>
      <c r="B24" s="241" t="s">
        <v>47</v>
      </c>
      <c r="C24" s="242">
        <v>1041669</v>
      </c>
      <c r="D24" s="243">
        <v>717548</v>
      </c>
      <c r="E24" s="243">
        <v>967173</v>
      </c>
      <c r="F24" s="396">
        <v>806154</v>
      </c>
      <c r="G24" s="244">
        <v>494294</v>
      </c>
      <c r="H24" s="243">
        <v>391871</v>
      </c>
      <c r="I24" s="274">
        <v>251852</v>
      </c>
      <c r="J24" s="241"/>
      <c r="K24" s="246">
        <f t="shared" ref="K24:Q24" si="19">C24/C22</f>
        <v>0.98025319648088327</v>
      </c>
      <c r="L24" s="247">
        <f t="shared" si="19"/>
        <v>0.94083926426702047</v>
      </c>
      <c r="M24" s="247">
        <f t="shared" si="19"/>
        <v>0.90717600756376293</v>
      </c>
      <c r="N24" s="247">
        <f t="shared" si="19"/>
        <v>0.91200906857088559</v>
      </c>
      <c r="O24" s="284">
        <f t="shared" si="19"/>
        <v>0.94632693187626959</v>
      </c>
      <c r="P24" s="285">
        <f t="shared" si="19"/>
        <v>0.94546353821098983</v>
      </c>
      <c r="Q24" s="286">
        <f t="shared" si="19"/>
        <v>0.94193591819790035</v>
      </c>
      <c r="R24" s="241"/>
      <c r="S24" s="145">
        <f t="shared" si="2"/>
        <v>-0.35730891033018519</v>
      </c>
      <c r="T24" s="148">
        <f t="shared" si="3"/>
        <v>-0.3527620013089483</v>
      </c>
      <c r="X24" s="415"/>
      <c r="Y24" s="415"/>
      <c r="Z24" s="415"/>
      <c r="AA24" s="415"/>
    </row>
    <row r="25" spans="1:27" ht="20.100000000000001" customHeight="1" thickBot="1" x14ac:dyDescent="0.3">
      <c r="A25" s="22" t="s">
        <v>30</v>
      </c>
      <c r="B25" s="23"/>
      <c r="C25" s="30">
        <v>6243657</v>
      </c>
      <c r="D25" s="31">
        <v>5984241</v>
      </c>
      <c r="E25" s="31">
        <v>6482985</v>
      </c>
      <c r="F25" s="66">
        <v>6587279</v>
      </c>
      <c r="G25" s="32">
        <v>5490780</v>
      </c>
      <c r="H25" s="31">
        <v>3928936</v>
      </c>
      <c r="I25" s="235">
        <v>3721749</v>
      </c>
      <c r="K25" s="192">
        <f t="shared" ref="K25:Q25" si="20">C25/C46</f>
        <v>5.6896455192564255E-2</v>
      </c>
      <c r="L25" s="42">
        <f t="shared" si="20"/>
        <v>5.3257762923004374E-2</v>
      </c>
      <c r="M25" s="42">
        <f t="shared" si="20"/>
        <v>5.6322907840219039E-2</v>
      </c>
      <c r="N25" s="42">
        <f t="shared" si="20"/>
        <v>5.2867566816513292E-2</v>
      </c>
      <c r="O25" s="278">
        <f t="shared" si="20"/>
        <v>4.9023914923858866E-2</v>
      </c>
      <c r="P25" s="279">
        <f t="shared" si="20"/>
        <v>4.8113449369499038E-2</v>
      </c>
      <c r="Q25" s="280">
        <f t="shared" si="20"/>
        <v>4.4958586688894117E-2</v>
      </c>
      <c r="S25" s="144">
        <f t="shared" si="2"/>
        <v>-5.2733615411398913E-2</v>
      </c>
      <c r="T25" s="143">
        <f t="shared" si="3"/>
        <v>-0.31548626806049207</v>
      </c>
      <c r="W25" s="1"/>
    </row>
    <row r="26" spans="1:27" s="18" customFormat="1" ht="20.100000000000001" customHeight="1" x14ac:dyDescent="0.25">
      <c r="A26" s="44"/>
      <c r="B26" s="17" t="s">
        <v>48</v>
      </c>
      <c r="C26" s="52">
        <v>2635220</v>
      </c>
      <c r="D26" s="53">
        <v>1598559</v>
      </c>
      <c r="E26" s="53">
        <v>1978945</v>
      </c>
      <c r="F26" s="395">
        <v>2189491</v>
      </c>
      <c r="G26" s="54">
        <v>1189901</v>
      </c>
      <c r="H26" s="53">
        <v>859680</v>
      </c>
      <c r="I26" s="236">
        <v>610888</v>
      </c>
      <c r="J26" s="17"/>
      <c r="K26" s="193">
        <f t="shared" ref="K26:Q26" si="21">C26/C25</f>
        <v>0.42206354384938188</v>
      </c>
      <c r="L26" s="55">
        <f t="shared" si="21"/>
        <v>0.26712811198613157</v>
      </c>
      <c r="M26" s="55">
        <f t="shared" si="21"/>
        <v>0.30525213308375693</v>
      </c>
      <c r="N26" s="55">
        <f t="shared" si="21"/>
        <v>0.33238170115460419</v>
      </c>
      <c r="O26" s="281">
        <f t="shared" si="21"/>
        <v>0.21670891931565278</v>
      </c>
      <c r="P26" s="282">
        <f t="shared" si="21"/>
        <v>0.21880733104331554</v>
      </c>
      <c r="Q26" s="283">
        <f t="shared" si="21"/>
        <v>0.164140032011831</v>
      </c>
      <c r="R26" s="17"/>
      <c r="S26" s="145">
        <f t="shared" si="2"/>
        <v>-0.28940070723990324</v>
      </c>
      <c r="T26" s="150">
        <f t="shared" si="3"/>
        <v>-5.4667299031484538</v>
      </c>
      <c r="W26" s="17"/>
      <c r="X26"/>
      <c r="Y26"/>
      <c r="Z26"/>
      <c r="AA26"/>
    </row>
    <row r="27" spans="1:27" s="18" customFormat="1" ht="20.100000000000001" customHeight="1" thickBot="1" x14ac:dyDescent="0.3">
      <c r="A27" s="315"/>
      <c r="B27" s="17" t="s">
        <v>47</v>
      </c>
      <c r="C27" s="52">
        <v>3608437</v>
      </c>
      <c r="D27" s="53">
        <v>4385682</v>
      </c>
      <c r="E27" s="53">
        <v>4504040</v>
      </c>
      <c r="F27" s="395">
        <v>4397788</v>
      </c>
      <c r="G27" s="54">
        <v>4300879</v>
      </c>
      <c r="H27" s="53">
        <v>3069256</v>
      </c>
      <c r="I27" s="236">
        <v>3110861</v>
      </c>
      <c r="J27" s="17"/>
      <c r="K27" s="193">
        <f t="shared" ref="K27:Q27" si="22">C27/C25</f>
        <v>0.57793645615061817</v>
      </c>
      <c r="L27" s="55">
        <f t="shared" si="22"/>
        <v>0.73287188801386838</v>
      </c>
      <c r="M27" s="55">
        <f t="shared" si="22"/>
        <v>0.69474786691624302</v>
      </c>
      <c r="N27" s="55">
        <f t="shared" si="22"/>
        <v>0.66761829884539581</v>
      </c>
      <c r="O27" s="281">
        <f t="shared" si="22"/>
        <v>0.78329108068434716</v>
      </c>
      <c r="P27" s="282">
        <f t="shared" si="22"/>
        <v>0.78119266895668449</v>
      </c>
      <c r="Q27" s="283">
        <f t="shared" si="22"/>
        <v>0.83585996798816897</v>
      </c>
      <c r="R27" s="17"/>
      <c r="S27" s="145">
        <f t="shared" si="2"/>
        <v>1.3555402351579666E-2</v>
      </c>
      <c r="T27" s="148">
        <f t="shared" si="3"/>
        <v>5.4667299031484484</v>
      </c>
      <c r="X27"/>
      <c r="Y27"/>
      <c r="Z27"/>
      <c r="AA27"/>
    </row>
    <row r="28" spans="1:27" ht="20.100000000000001" customHeight="1" thickBot="1" x14ac:dyDescent="0.3">
      <c r="A28" s="22" t="s">
        <v>16</v>
      </c>
      <c r="B28" s="23"/>
      <c r="C28" s="30">
        <v>372565</v>
      </c>
      <c r="D28" s="31">
        <v>415358</v>
      </c>
      <c r="E28" s="31">
        <v>770569</v>
      </c>
      <c r="F28" s="66">
        <v>903668</v>
      </c>
      <c r="G28" s="32">
        <v>848363</v>
      </c>
      <c r="H28" s="31">
        <v>574649</v>
      </c>
      <c r="I28" s="235">
        <v>656269</v>
      </c>
      <c r="K28" s="192">
        <f t="shared" ref="K28:Q28" si="23">C28/C46</f>
        <v>3.3950660372306972E-3</v>
      </c>
      <c r="L28" s="42">
        <f t="shared" si="23"/>
        <v>3.6965486336819073E-3</v>
      </c>
      <c r="M28" s="42">
        <f t="shared" si="23"/>
        <v>6.6945530140097107E-3</v>
      </c>
      <c r="N28" s="42">
        <f t="shared" si="23"/>
        <v>7.2525739945043972E-3</v>
      </c>
      <c r="O28" s="278">
        <f t="shared" si="23"/>
        <v>7.5745295816896097E-3</v>
      </c>
      <c r="P28" s="279">
        <f t="shared" si="23"/>
        <v>7.0371076461243588E-3</v>
      </c>
      <c r="Q28" s="280">
        <f t="shared" si="23"/>
        <v>7.9277046162258263E-3</v>
      </c>
      <c r="S28" s="144">
        <f t="shared" si="2"/>
        <v>0.14203452890373081</v>
      </c>
      <c r="T28" s="143">
        <f t="shared" si="3"/>
        <v>8.9059697010146752E-2</v>
      </c>
      <c r="W28" s="1"/>
    </row>
    <row r="29" spans="1:27" s="18" customFormat="1" ht="20.100000000000001" customHeight="1" x14ac:dyDescent="0.25">
      <c r="A29" s="44"/>
      <c r="B29" s="17" t="s">
        <v>48</v>
      </c>
      <c r="C29" s="52">
        <v>116567</v>
      </c>
      <c r="D29" s="53">
        <v>165876</v>
      </c>
      <c r="E29" s="53">
        <v>524149</v>
      </c>
      <c r="F29" s="395">
        <v>593143</v>
      </c>
      <c r="G29" s="54">
        <v>450571</v>
      </c>
      <c r="H29" s="53">
        <v>311132</v>
      </c>
      <c r="I29" s="236">
        <v>243260</v>
      </c>
      <c r="J29" s="17"/>
      <c r="K29" s="193">
        <f t="shared" ref="K29:Q29" si="24">C29/C28</f>
        <v>0.31287694764671936</v>
      </c>
      <c r="L29" s="55">
        <f t="shared" si="24"/>
        <v>0.39935669952185826</v>
      </c>
      <c r="M29" s="55">
        <f t="shared" si="24"/>
        <v>0.68021033807485121</v>
      </c>
      <c r="N29" s="55">
        <f t="shared" si="24"/>
        <v>0.65637269439661472</v>
      </c>
      <c r="O29" s="281">
        <f t="shared" si="24"/>
        <v>0.53110637781232795</v>
      </c>
      <c r="P29" s="282">
        <f t="shared" si="24"/>
        <v>0.54142963791810306</v>
      </c>
      <c r="Q29" s="283">
        <f t="shared" si="24"/>
        <v>0.37067117294889745</v>
      </c>
      <c r="R29" s="17"/>
      <c r="S29" s="145">
        <f t="shared" si="2"/>
        <v>-0.21814535309772057</v>
      </c>
      <c r="T29" s="150">
        <f t="shared" si="3"/>
        <v>-17.075846496920562</v>
      </c>
      <c r="W29" s="17"/>
      <c r="X29"/>
      <c r="Y29"/>
      <c r="Z29"/>
      <c r="AA29"/>
    </row>
    <row r="30" spans="1:27" s="18" customFormat="1" ht="20.100000000000001" customHeight="1" thickBot="1" x14ac:dyDescent="0.3">
      <c r="A30" s="315"/>
      <c r="B30" s="17" t="s">
        <v>47</v>
      </c>
      <c r="C30" s="52">
        <v>255998</v>
      </c>
      <c r="D30" s="53">
        <v>249482</v>
      </c>
      <c r="E30" s="53">
        <v>246420</v>
      </c>
      <c r="F30" s="395">
        <v>310525</v>
      </c>
      <c r="G30" s="54">
        <v>397792</v>
      </c>
      <c r="H30" s="53">
        <v>263517</v>
      </c>
      <c r="I30" s="236">
        <v>413009</v>
      </c>
      <c r="J30" s="17"/>
      <c r="K30" s="193">
        <f t="shared" ref="K30:Q30" si="25">C30/C28</f>
        <v>0.68712305235328064</v>
      </c>
      <c r="L30" s="55">
        <f t="shared" si="25"/>
        <v>0.60064330047814174</v>
      </c>
      <c r="M30" s="55">
        <f t="shared" si="25"/>
        <v>0.31978966192514879</v>
      </c>
      <c r="N30" s="55">
        <f t="shared" si="25"/>
        <v>0.34362730560338534</v>
      </c>
      <c r="O30" s="281">
        <f t="shared" si="25"/>
        <v>0.468893622187672</v>
      </c>
      <c r="P30" s="282">
        <f t="shared" si="25"/>
        <v>0.45857036208189694</v>
      </c>
      <c r="Q30" s="283">
        <f t="shared" si="25"/>
        <v>0.62932882705110249</v>
      </c>
      <c r="R30" s="17"/>
      <c r="S30" s="145">
        <f t="shared" si="2"/>
        <v>0.56729546860354363</v>
      </c>
      <c r="T30" s="148">
        <f t="shared" si="3"/>
        <v>17.075846496920555</v>
      </c>
      <c r="X30"/>
      <c r="Y30"/>
      <c r="Z30"/>
      <c r="AA30"/>
    </row>
    <row r="31" spans="1:27" ht="20.100000000000001" customHeight="1" thickBot="1" x14ac:dyDescent="0.3">
      <c r="A31" s="22" t="s">
        <v>10</v>
      </c>
      <c r="B31" s="23"/>
      <c r="C31" s="30">
        <v>3895621</v>
      </c>
      <c r="D31" s="31">
        <v>4806982</v>
      </c>
      <c r="E31" s="31">
        <v>5482162</v>
      </c>
      <c r="F31" s="66">
        <v>5289946</v>
      </c>
      <c r="G31" s="32">
        <v>4587955</v>
      </c>
      <c r="H31" s="31">
        <v>3307492</v>
      </c>
      <c r="I31" s="235">
        <v>3551821</v>
      </c>
      <c r="K31" s="192">
        <f t="shared" ref="K31:Q31" si="26">C31/C46</f>
        <v>3.5499551893019163E-2</v>
      </c>
      <c r="L31" s="42">
        <f t="shared" si="26"/>
        <v>4.2780547730472317E-2</v>
      </c>
      <c r="M31" s="42">
        <f t="shared" si="26"/>
        <v>4.7627953032615515E-2</v>
      </c>
      <c r="N31" s="42">
        <f t="shared" si="26"/>
        <v>4.2455553136696841E-2</v>
      </c>
      <c r="O31" s="278">
        <f t="shared" si="26"/>
        <v>4.0963126476473814E-2</v>
      </c>
      <c r="P31" s="279">
        <f t="shared" si="26"/>
        <v>4.0503293737037996E-2</v>
      </c>
      <c r="Q31" s="280">
        <f t="shared" si="26"/>
        <v>4.2905862897238529E-2</v>
      </c>
      <c r="S31" s="144">
        <f t="shared" si="2"/>
        <v>7.3871380490111535E-2</v>
      </c>
      <c r="T31" s="143">
        <f t="shared" si="3"/>
        <v>0.24025691602005336</v>
      </c>
      <c r="W31" s="1"/>
    </row>
    <row r="32" spans="1:27" s="18" customFormat="1" ht="20.100000000000001" customHeight="1" x14ac:dyDescent="0.25">
      <c r="A32" s="44"/>
      <c r="B32" s="17" t="s">
        <v>48</v>
      </c>
      <c r="C32" s="52">
        <v>911333</v>
      </c>
      <c r="D32" s="53">
        <v>970213</v>
      </c>
      <c r="E32" s="53">
        <v>1020274</v>
      </c>
      <c r="F32" s="395">
        <v>871643</v>
      </c>
      <c r="G32" s="54">
        <v>283746</v>
      </c>
      <c r="H32" s="53">
        <v>216773</v>
      </c>
      <c r="I32" s="236">
        <v>341534</v>
      </c>
      <c r="J32" s="17"/>
      <c r="K32" s="193">
        <f t="shared" ref="K32:Q32" si="27">C32/C31</f>
        <v>0.2339377983638552</v>
      </c>
      <c r="L32" s="55">
        <f t="shared" si="27"/>
        <v>0.20183412378078386</v>
      </c>
      <c r="M32" s="55">
        <f t="shared" si="27"/>
        <v>0.1861079625155185</v>
      </c>
      <c r="N32" s="55">
        <f t="shared" si="27"/>
        <v>0.16477351564647352</v>
      </c>
      <c r="O32" s="281">
        <f t="shared" si="27"/>
        <v>6.1845855070505266E-2</v>
      </c>
      <c r="P32" s="282">
        <f t="shared" si="27"/>
        <v>6.5539992235808892E-2</v>
      </c>
      <c r="Q32" s="283">
        <f t="shared" si="27"/>
        <v>9.6157435861773444E-2</v>
      </c>
      <c r="R32" s="17"/>
      <c r="S32" s="145">
        <f t="shared" si="2"/>
        <v>0.57553754388231004</v>
      </c>
      <c r="T32" s="150">
        <f t="shared" si="3"/>
        <v>3.0617443625964551</v>
      </c>
      <c r="W32" s="17"/>
      <c r="X32"/>
      <c r="Y32"/>
      <c r="Z32"/>
      <c r="AA32"/>
    </row>
    <row r="33" spans="1:27" s="18" customFormat="1" ht="20.100000000000001" customHeight="1" thickBot="1" x14ac:dyDescent="0.3">
      <c r="A33" s="315"/>
      <c r="B33" s="17" t="s">
        <v>47</v>
      </c>
      <c r="C33" s="52">
        <v>2984288</v>
      </c>
      <c r="D33" s="53">
        <v>3836769</v>
      </c>
      <c r="E33" s="53">
        <v>4461888</v>
      </c>
      <c r="F33" s="395">
        <v>4418303</v>
      </c>
      <c r="G33" s="54">
        <v>4304209</v>
      </c>
      <c r="H33" s="53">
        <v>3090719</v>
      </c>
      <c r="I33" s="236">
        <v>3210287</v>
      </c>
      <c r="J33" s="17"/>
      <c r="K33" s="193">
        <f t="shared" ref="K33:Q33" si="28">C33/C31</f>
        <v>0.7660622016361448</v>
      </c>
      <c r="L33" s="55">
        <f t="shared" si="28"/>
        <v>0.79816587621921609</v>
      </c>
      <c r="M33" s="55">
        <f t="shared" si="28"/>
        <v>0.81389203748448147</v>
      </c>
      <c r="N33" s="55">
        <f t="shared" si="28"/>
        <v>0.83522648435352653</v>
      </c>
      <c r="O33" s="281">
        <f t="shared" si="28"/>
        <v>0.93815414492949478</v>
      </c>
      <c r="P33" s="282">
        <f t="shared" si="28"/>
        <v>0.93446000776419114</v>
      </c>
      <c r="Q33" s="283">
        <f t="shared" si="28"/>
        <v>0.90384256413822661</v>
      </c>
      <c r="R33" s="17"/>
      <c r="S33" s="145">
        <f t="shared" si="2"/>
        <v>3.8686143903732435E-2</v>
      </c>
      <c r="T33" s="148">
        <f t="shared" si="3"/>
        <v>-3.0617443625964524</v>
      </c>
      <c r="X33"/>
      <c r="Y33"/>
      <c r="Z33"/>
      <c r="AA33"/>
    </row>
    <row r="34" spans="1:27" s="415" customFormat="1" ht="20.100000000000001" customHeight="1" thickBot="1" x14ac:dyDescent="0.3">
      <c r="A34" s="420" t="s">
        <v>13</v>
      </c>
      <c r="B34" s="421"/>
      <c r="C34" s="422">
        <v>4845416</v>
      </c>
      <c r="D34" s="423">
        <v>5201550</v>
      </c>
      <c r="E34" s="423">
        <v>5167240</v>
      </c>
      <c r="F34" s="424">
        <v>10234310</v>
      </c>
      <c r="G34" s="425">
        <v>8944478</v>
      </c>
      <c r="H34" s="423">
        <v>6605678</v>
      </c>
      <c r="I34" s="426">
        <v>6132613</v>
      </c>
      <c r="K34" s="215">
        <f t="shared" ref="K34:Q34" si="29">C34/C46</f>
        <v>4.4154730846575001E-2</v>
      </c>
      <c r="L34" s="39">
        <f t="shared" si="29"/>
        <v>4.6292072249789637E-2</v>
      </c>
      <c r="M34" s="39">
        <f t="shared" si="29"/>
        <v>4.4891972186931396E-2</v>
      </c>
      <c r="N34" s="39">
        <f t="shared" si="29"/>
        <v>8.2137566625902769E-2</v>
      </c>
      <c r="O34" s="427">
        <f t="shared" si="29"/>
        <v>7.9859934018541495E-2</v>
      </c>
      <c r="P34" s="428">
        <f t="shared" si="29"/>
        <v>8.0892626910749804E-2</v>
      </c>
      <c r="Q34" s="429">
        <f t="shared" si="29"/>
        <v>7.4081732322609353E-2</v>
      </c>
      <c r="S34" s="144">
        <f t="shared" si="2"/>
        <v>-7.161490463204534E-2</v>
      </c>
      <c r="T34" s="143">
        <f t="shared" si="3"/>
        <v>-0.68108945881404503</v>
      </c>
      <c r="W34" s="434"/>
    </row>
    <row r="35" spans="1:27" s="245" customFormat="1" ht="20.100000000000001" customHeight="1" x14ac:dyDescent="0.25">
      <c r="A35" s="431"/>
      <c r="B35" s="241" t="s">
        <v>48</v>
      </c>
      <c r="C35" s="242">
        <v>1445066</v>
      </c>
      <c r="D35" s="243">
        <v>1634472</v>
      </c>
      <c r="E35" s="243">
        <v>1559489</v>
      </c>
      <c r="F35" s="396">
        <v>3756785</v>
      </c>
      <c r="G35" s="244">
        <v>2133360</v>
      </c>
      <c r="H35" s="243">
        <v>1628906</v>
      </c>
      <c r="I35" s="274">
        <v>1111805</v>
      </c>
      <c r="J35" s="241"/>
      <c r="K35" s="246">
        <f t="shared" ref="K35:Q35" si="30">C35/C34</f>
        <v>0.2982336294757767</v>
      </c>
      <c r="L35" s="247">
        <f t="shared" si="30"/>
        <v>0.31422787438359717</v>
      </c>
      <c r="M35" s="247">
        <f t="shared" si="30"/>
        <v>0.30180309023772844</v>
      </c>
      <c r="N35" s="247">
        <f t="shared" si="30"/>
        <v>0.3670775069350059</v>
      </c>
      <c r="O35" s="284">
        <f t="shared" si="30"/>
        <v>0.23851140334852408</v>
      </c>
      <c r="P35" s="285">
        <f t="shared" si="30"/>
        <v>0.24659179572482945</v>
      </c>
      <c r="Q35" s="286">
        <f t="shared" si="30"/>
        <v>0.18129384652186598</v>
      </c>
      <c r="R35" s="241"/>
      <c r="S35" s="145">
        <f t="shared" si="2"/>
        <v>-0.31745294080812519</v>
      </c>
      <c r="T35" s="150">
        <f t="shared" si="3"/>
        <v>-6.5297949202963474</v>
      </c>
      <c r="W35" s="241"/>
      <c r="X35" s="415"/>
      <c r="Y35" s="415"/>
      <c r="Z35" s="415"/>
      <c r="AA35" s="415"/>
    </row>
    <row r="36" spans="1:27" s="245" customFormat="1" ht="20.100000000000001" customHeight="1" thickBot="1" x14ac:dyDescent="0.3">
      <c r="A36" s="433"/>
      <c r="B36" s="241" t="s">
        <v>47</v>
      </c>
      <c r="C36" s="242">
        <v>3400350</v>
      </c>
      <c r="D36" s="243">
        <v>3567078</v>
      </c>
      <c r="E36" s="243">
        <v>3607751</v>
      </c>
      <c r="F36" s="396">
        <v>6477525</v>
      </c>
      <c r="G36" s="244">
        <v>6811118</v>
      </c>
      <c r="H36" s="243">
        <v>4976772</v>
      </c>
      <c r="I36" s="274">
        <v>5020808</v>
      </c>
      <c r="J36" s="241"/>
      <c r="K36" s="246">
        <f t="shared" ref="K36:Q36" si="31">C36/C34</f>
        <v>0.7017663705242233</v>
      </c>
      <c r="L36" s="247">
        <f t="shared" si="31"/>
        <v>0.68577212561640277</v>
      </c>
      <c r="M36" s="247">
        <f t="shared" si="31"/>
        <v>0.69819690976227156</v>
      </c>
      <c r="N36" s="247">
        <f t="shared" si="31"/>
        <v>0.63292249306499415</v>
      </c>
      <c r="O36" s="284">
        <f t="shared" si="31"/>
        <v>0.76148859665147595</v>
      </c>
      <c r="P36" s="285">
        <f t="shared" si="31"/>
        <v>0.75340820427517052</v>
      </c>
      <c r="Q36" s="286">
        <f t="shared" si="31"/>
        <v>0.81870615347813402</v>
      </c>
      <c r="R36" s="241"/>
      <c r="S36" s="145">
        <f t="shared" si="2"/>
        <v>8.8483056889083929E-3</v>
      </c>
      <c r="T36" s="148">
        <f t="shared" si="3"/>
        <v>6.5297949202963501</v>
      </c>
      <c r="X36" s="415"/>
      <c r="Y36" s="415"/>
      <c r="Z36" s="415"/>
      <c r="AA36" s="415"/>
    </row>
    <row r="37" spans="1:27" ht="20.100000000000001" customHeight="1" thickBot="1" x14ac:dyDescent="0.3">
      <c r="A37" s="22" t="s">
        <v>12</v>
      </c>
      <c r="B37" s="23"/>
      <c r="C37" s="30">
        <v>14042265</v>
      </c>
      <c r="D37" s="31">
        <v>14810295</v>
      </c>
      <c r="E37" s="31">
        <v>17624800</v>
      </c>
      <c r="F37" s="66">
        <v>20081558</v>
      </c>
      <c r="G37" s="32">
        <v>20605445</v>
      </c>
      <c r="H37" s="31">
        <v>15215155</v>
      </c>
      <c r="I37" s="235">
        <v>16217090</v>
      </c>
      <c r="K37" s="192">
        <f t="shared" ref="K37:Q37" si="32">C37/C46</f>
        <v>0.12796268298764862</v>
      </c>
      <c r="L37" s="42">
        <f t="shared" si="32"/>
        <v>0.13180672033926391</v>
      </c>
      <c r="M37" s="42">
        <f t="shared" si="32"/>
        <v>0.15312082105732044</v>
      </c>
      <c r="N37" s="42">
        <f t="shared" si="32"/>
        <v>0.16116868730543932</v>
      </c>
      <c r="O37" s="278">
        <f t="shared" si="32"/>
        <v>0.18397378562758898</v>
      </c>
      <c r="P37" s="279">
        <f t="shared" si="32"/>
        <v>0.18632362292019522</v>
      </c>
      <c r="Q37" s="280">
        <f t="shared" si="32"/>
        <v>0.19590183180182166</v>
      </c>
      <c r="S37" s="144">
        <f t="shared" si="2"/>
        <v>6.5851120149613987E-2</v>
      </c>
      <c r="T37" s="143">
        <f t="shared" si="3"/>
        <v>0.95782088816264432</v>
      </c>
      <c r="W37" s="1"/>
    </row>
    <row r="38" spans="1:27" s="18" customFormat="1" ht="20.100000000000001" customHeight="1" x14ac:dyDescent="0.25">
      <c r="A38" s="44"/>
      <c r="B38" s="17" t="s">
        <v>48</v>
      </c>
      <c r="C38" s="52">
        <v>1651293</v>
      </c>
      <c r="D38" s="53">
        <v>1613259</v>
      </c>
      <c r="E38" s="53">
        <v>1717556</v>
      </c>
      <c r="F38" s="395">
        <v>2470653</v>
      </c>
      <c r="G38" s="54">
        <v>1398091</v>
      </c>
      <c r="H38" s="53">
        <v>1006279</v>
      </c>
      <c r="I38" s="236">
        <v>766704</v>
      </c>
      <c r="J38" s="17"/>
      <c r="K38" s="193">
        <f t="shared" ref="K38:Q38" si="33">C38/C37</f>
        <v>0.11759449063238729</v>
      </c>
      <c r="L38" s="55">
        <f t="shared" si="33"/>
        <v>0.10892821513683557</v>
      </c>
      <c r="M38" s="55">
        <f t="shared" si="33"/>
        <v>9.7451091643593113E-2</v>
      </c>
      <c r="N38" s="55">
        <f t="shared" si="33"/>
        <v>0.12303094212112427</v>
      </c>
      <c r="O38" s="281">
        <f t="shared" si="33"/>
        <v>6.785056085903507E-2</v>
      </c>
      <c r="P38" s="282">
        <f t="shared" si="33"/>
        <v>6.6136624963728602E-2</v>
      </c>
      <c r="Q38" s="292">
        <f t="shared" si="33"/>
        <v>4.7277532528955564E-2</v>
      </c>
      <c r="R38" s="17"/>
      <c r="S38" s="145">
        <f t="shared" si="2"/>
        <v>-0.23808009508297401</v>
      </c>
      <c r="T38" s="150">
        <f t="shared" si="3"/>
        <v>-1.8859092434773037</v>
      </c>
      <c r="W38" s="17"/>
      <c r="X38"/>
      <c r="Y38"/>
      <c r="Z38"/>
      <c r="AA38"/>
    </row>
    <row r="39" spans="1:27" s="18" customFormat="1" ht="20.100000000000001" customHeight="1" thickBot="1" x14ac:dyDescent="0.3">
      <c r="A39" s="315"/>
      <c r="B39" s="17" t="s">
        <v>47</v>
      </c>
      <c r="C39" s="52">
        <v>12390972</v>
      </c>
      <c r="D39" s="53">
        <v>13197036</v>
      </c>
      <c r="E39" s="53">
        <v>15907244</v>
      </c>
      <c r="F39" s="395">
        <v>17610905</v>
      </c>
      <c r="G39" s="54">
        <v>19207354</v>
      </c>
      <c r="H39" s="53">
        <v>14208876</v>
      </c>
      <c r="I39" s="236">
        <v>15450386</v>
      </c>
      <c r="J39" s="17"/>
      <c r="K39" s="193">
        <f t="shared" ref="K39:Q39" si="34">C39/C37</f>
        <v>0.88240550936761275</v>
      </c>
      <c r="L39" s="55">
        <f t="shared" si="34"/>
        <v>0.89107178486316441</v>
      </c>
      <c r="M39" s="55">
        <f t="shared" si="34"/>
        <v>0.90254890835640689</v>
      </c>
      <c r="N39" s="55">
        <f t="shared" si="34"/>
        <v>0.87696905787887569</v>
      </c>
      <c r="O39" s="281">
        <f t="shared" si="34"/>
        <v>0.93214943914096493</v>
      </c>
      <c r="P39" s="282">
        <f t="shared" si="34"/>
        <v>0.93386337503627137</v>
      </c>
      <c r="Q39" s="283">
        <f t="shared" si="34"/>
        <v>0.95272246747104439</v>
      </c>
      <c r="R39" s="17"/>
      <c r="S39" s="145">
        <f t="shared" si="2"/>
        <v>8.7375665745833803E-2</v>
      </c>
      <c r="T39" s="148">
        <f t="shared" si="3"/>
        <v>1.8859092434773017</v>
      </c>
      <c r="X39"/>
      <c r="Y39"/>
      <c r="Z39"/>
      <c r="AA39"/>
    </row>
    <row r="40" spans="1:27" ht="20.100000000000001" customHeight="1" thickBot="1" x14ac:dyDescent="0.3">
      <c r="A40" s="22" t="s">
        <v>7</v>
      </c>
      <c r="B40" s="23"/>
      <c r="C40" s="30">
        <v>47928070</v>
      </c>
      <c r="D40" s="31">
        <v>45576684</v>
      </c>
      <c r="E40" s="31">
        <v>43835850</v>
      </c>
      <c r="F40" s="66">
        <v>45113270</v>
      </c>
      <c r="G40" s="32">
        <v>38329383</v>
      </c>
      <c r="H40" s="31">
        <v>27325994</v>
      </c>
      <c r="I40" s="235">
        <v>27407099</v>
      </c>
      <c r="K40" s="192">
        <f t="shared" ref="K40:Q40" si="35">C40/C46</f>
        <v>0.43675321806131939</v>
      </c>
      <c r="L40" s="42">
        <f t="shared" si="35"/>
        <v>0.40561739262985674</v>
      </c>
      <c r="M40" s="42">
        <f t="shared" si="35"/>
        <v>0.38083730560037787</v>
      </c>
      <c r="N40" s="42">
        <f t="shared" si="35"/>
        <v>0.36206585693977811</v>
      </c>
      <c r="O40" s="278">
        <f t="shared" si="35"/>
        <v>0.34222030590845059</v>
      </c>
      <c r="P40" s="279">
        <f t="shared" si="35"/>
        <v>0.33463202983969059</v>
      </c>
      <c r="Q40" s="280">
        <f t="shared" si="35"/>
        <v>0.33107671588884779</v>
      </c>
      <c r="S40" s="144">
        <f t="shared" si="2"/>
        <v>2.9680530560022814E-3</v>
      </c>
      <c r="T40" s="143">
        <f t="shared" si="3"/>
        <v>-0.35553139508427978</v>
      </c>
      <c r="W40" s="1"/>
    </row>
    <row r="41" spans="1:27" s="18" customFormat="1" ht="20.100000000000001" customHeight="1" x14ac:dyDescent="0.25">
      <c r="A41" s="44"/>
      <c r="B41" s="17" t="s">
        <v>48</v>
      </c>
      <c r="C41" s="52">
        <v>9967668</v>
      </c>
      <c r="D41" s="53">
        <v>10737419</v>
      </c>
      <c r="E41" s="53">
        <v>11617205</v>
      </c>
      <c r="F41" s="395">
        <v>12516189</v>
      </c>
      <c r="G41" s="54">
        <v>6007550</v>
      </c>
      <c r="H41" s="53">
        <v>4499818</v>
      </c>
      <c r="I41" s="276">
        <v>3142992</v>
      </c>
      <c r="J41" s="17"/>
      <c r="K41" s="193">
        <f t="shared" ref="K41:Q41" si="36">C41/C40</f>
        <v>0.20797140381409057</v>
      </c>
      <c r="L41" s="55">
        <f t="shared" si="36"/>
        <v>0.23559017588905765</v>
      </c>
      <c r="M41" s="55">
        <f t="shared" si="36"/>
        <v>0.2650160770237146</v>
      </c>
      <c r="N41" s="55">
        <f t="shared" si="36"/>
        <v>0.2774391880703837</v>
      </c>
      <c r="O41" s="281">
        <f t="shared" si="36"/>
        <v>0.15673484751893868</v>
      </c>
      <c r="P41" s="282">
        <f t="shared" si="36"/>
        <v>0.16467170416563803</v>
      </c>
      <c r="Q41" s="283">
        <f t="shared" si="36"/>
        <v>0.11467802557286344</v>
      </c>
      <c r="R41" s="17"/>
      <c r="S41" s="145">
        <f t="shared" si="2"/>
        <v>-0.30152908406517775</v>
      </c>
      <c r="T41" s="150">
        <f t="shared" si="3"/>
        <v>-4.9993678592774593</v>
      </c>
      <c r="W41" s="17"/>
      <c r="X41"/>
      <c r="Y41"/>
      <c r="Z41"/>
      <c r="AA41"/>
    </row>
    <row r="42" spans="1:27" s="18" customFormat="1" ht="20.100000000000001" customHeight="1" thickBot="1" x14ac:dyDescent="0.3">
      <c r="A42" s="315"/>
      <c r="B42" s="17" t="s">
        <v>47</v>
      </c>
      <c r="C42" s="52">
        <v>37960402</v>
      </c>
      <c r="D42" s="53">
        <v>34839265</v>
      </c>
      <c r="E42" s="53">
        <v>32218645</v>
      </c>
      <c r="F42" s="395">
        <v>32597081</v>
      </c>
      <c r="G42" s="54">
        <v>32321833</v>
      </c>
      <c r="H42" s="53">
        <v>22826176</v>
      </c>
      <c r="I42" s="236">
        <v>24264107</v>
      </c>
      <c r="J42" s="17"/>
      <c r="K42" s="193">
        <f t="shared" ref="K42:Q42" si="37">C42/C40</f>
        <v>0.79202859618590937</v>
      </c>
      <c r="L42" s="55">
        <f t="shared" si="37"/>
        <v>0.76440982411094238</v>
      </c>
      <c r="M42" s="55">
        <f t="shared" si="37"/>
        <v>0.73498392297628534</v>
      </c>
      <c r="N42" s="55">
        <f t="shared" si="37"/>
        <v>0.7225608119296163</v>
      </c>
      <c r="O42" s="281">
        <f t="shared" si="37"/>
        <v>0.84326515248106138</v>
      </c>
      <c r="P42" s="282">
        <f t="shared" si="37"/>
        <v>0.83532829583436197</v>
      </c>
      <c r="Q42" s="283">
        <f t="shared" si="37"/>
        <v>0.88532197442713656</v>
      </c>
      <c r="R42" s="17"/>
      <c r="S42" s="145">
        <f t="shared" si="2"/>
        <v>6.2994826641133414E-2</v>
      </c>
      <c r="T42" s="148">
        <f t="shared" si="3"/>
        <v>4.9993678592774593</v>
      </c>
      <c r="X42"/>
      <c r="Y42"/>
      <c r="Z42"/>
      <c r="AA42"/>
    </row>
    <row r="43" spans="1:27" ht="20.100000000000001" customHeight="1" thickBot="1" x14ac:dyDescent="0.3">
      <c r="A43" s="22" t="s">
        <v>8</v>
      </c>
      <c r="B43" s="23"/>
      <c r="C43" s="30">
        <v>286172</v>
      </c>
      <c r="D43" s="31">
        <v>394480</v>
      </c>
      <c r="E43" s="31">
        <v>483510</v>
      </c>
      <c r="F43" s="66">
        <v>414991</v>
      </c>
      <c r="G43" s="32">
        <v>225289</v>
      </c>
      <c r="H43" s="31">
        <v>170294</v>
      </c>
      <c r="I43" s="235">
        <v>153976</v>
      </c>
      <c r="K43" s="192">
        <f t="shared" ref="K43:Q43" si="38">C43/C46</f>
        <v>2.6077941782142256E-3</v>
      </c>
      <c r="L43" s="42">
        <f t="shared" si="38"/>
        <v>3.5107413484628653E-3</v>
      </c>
      <c r="M43" s="42">
        <f t="shared" si="38"/>
        <v>4.2006404719159935E-3</v>
      </c>
      <c r="N43" s="42">
        <f t="shared" si="38"/>
        <v>3.3305958986634189E-3</v>
      </c>
      <c r="O43" s="278">
        <f t="shared" si="38"/>
        <v>2.0114717343039132E-3</v>
      </c>
      <c r="P43" s="279">
        <f t="shared" si="38"/>
        <v>2.0854072825135022E-3</v>
      </c>
      <c r="Q43" s="280">
        <f t="shared" si="38"/>
        <v>1.8600242369942628E-3</v>
      </c>
      <c r="S43" s="144">
        <f t="shared" si="2"/>
        <v>-9.5822518702949014E-2</v>
      </c>
      <c r="T43" s="143">
        <f t="shared" si="3"/>
        <v>-2.2538304551923943E-2</v>
      </c>
      <c r="W43" s="1"/>
    </row>
    <row r="44" spans="1:27" s="18" customFormat="1" ht="20.100000000000001" customHeight="1" x14ac:dyDescent="0.25">
      <c r="A44" s="44"/>
      <c r="B44" s="17" t="s">
        <v>48</v>
      </c>
      <c r="C44" s="52">
        <v>193958</v>
      </c>
      <c r="D44" s="53">
        <v>292407</v>
      </c>
      <c r="E44" s="53">
        <v>385323</v>
      </c>
      <c r="F44" s="395">
        <v>311761</v>
      </c>
      <c r="G44" s="54">
        <v>127623</v>
      </c>
      <c r="H44" s="53">
        <v>98376</v>
      </c>
      <c r="I44" s="236">
        <v>64084</v>
      </c>
      <c r="J44" s="17"/>
      <c r="K44" s="193">
        <f t="shared" ref="K44:Q44" si="39">C44/C43</f>
        <v>0.67776721691849662</v>
      </c>
      <c r="L44" s="55">
        <f t="shared" si="39"/>
        <v>0.74124670452240926</v>
      </c>
      <c r="M44" s="55">
        <f t="shared" si="39"/>
        <v>0.79692870881677735</v>
      </c>
      <c r="N44" s="55">
        <f t="shared" si="39"/>
        <v>0.75124761741820911</v>
      </c>
      <c r="O44" s="281">
        <f t="shared" si="39"/>
        <v>0.5664857139052506</v>
      </c>
      <c r="P44" s="282">
        <f t="shared" si="39"/>
        <v>0.57768330064476725</v>
      </c>
      <c r="Q44" s="283">
        <f t="shared" si="39"/>
        <v>0.41619473164649035</v>
      </c>
      <c r="R44" s="17"/>
      <c r="S44" s="145">
        <f t="shared" si="2"/>
        <v>-0.34858095470439943</v>
      </c>
      <c r="T44" s="150">
        <f t="shared" si="3"/>
        <v>-16.148856899827692</v>
      </c>
      <c r="W44" s="17"/>
      <c r="X44"/>
      <c r="Y44"/>
      <c r="Z44"/>
      <c r="AA44"/>
    </row>
    <row r="45" spans="1:27" s="18" customFormat="1" ht="20.100000000000001" customHeight="1" thickBot="1" x14ac:dyDescent="0.3">
      <c r="A45" s="315"/>
      <c r="B45" s="17" t="s">
        <v>47</v>
      </c>
      <c r="C45" s="52">
        <v>92214</v>
      </c>
      <c r="D45" s="53">
        <v>102073</v>
      </c>
      <c r="E45" s="53">
        <v>98187</v>
      </c>
      <c r="F45" s="395">
        <v>103230</v>
      </c>
      <c r="G45" s="54">
        <v>97666</v>
      </c>
      <c r="H45" s="53">
        <v>71918</v>
      </c>
      <c r="I45" s="236">
        <v>89892</v>
      </c>
      <c r="J45" s="17"/>
      <c r="K45" s="193">
        <f t="shared" ref="K45:Q45" si="40">C45/C43</f>
        <v>0.32223278308150344</v>
      </c>
      <c r="L45" s="55">
        <f t="shared" si="40"/>
        <v>0.25875329547759074</v>
      </c>
      <c r="M45" s="55">
        <f t="shared" si="40"/>
        <v>0.20307129118322267</v>
      </c>
      <c r="N45" s="55">
        <f t="shared" si="40"/>
        <v>0.24875238258179094</v>
      </c>
      <c r="O45" s="281">
        <f t="shared" si="40"/>
        <v>0.4335142860947494</v>
      </c>
      <c r="P45" s="282">
        <f t="shared" si="40"/>
        <v>0.42231669935523269</v>
      </c>
      <c r="Q45" s="283">
        <f t="shared" si="40"/>
        <v>0.58380526835350965</v>
      </c>
      <c r="R45" s="17"/>
      <c r="S45" s="145">
        <f t="shared" si="2"/>
        <v>0.24992352401345977</v>
      </c>
      <c r="T45" s="148">
        <f t="shared" si="3"/>
        <v>16.148856899827695</v>
      </c>
      <c r="X45"/>
      <c r="Y45"/>
      <c r="Z45"/>
      <c r="AA45"/>
    </row>
    <row r="46" spans="1:27" ht="20.100000000000001" customHeight="1" thickBot="1" x14ac:dyDescent="0.3">
      <c r="A46" s="461" t="s">
        <v>31</v>
      </c>
      <c r="B46" s="478"/>
      <c r="C46" s="328">
        <f>C7+C10+C13+C16+C19+C22+C25+C28+C31+C34+C37+C40+C43</f>
        <v>109737188</v>
      </c>
      <c r="D46" s="329">
        <f t="shared" ref="D46:I46" si="41">D7+D10+D13+D16+D19+D22+D25+D28+D31+D34+D37+D40+D43</f>
        <v>112363732</v>
      </c>
      <c r="E46" s="329">
        <f t="shared" si="41"/>
        <v>115103876</v>
      </c>
      <c r="F46" s="329">
        <f t="shared" si="41"/>
        <v>124599625</v>
      </c>
      <c r="G46" s="329">
        <f t="shared" si="41"/>
        <v>112002071</v>
      </c>
      <c r="H46" s="317">
        <f t="shared" si="41"/>
        <v>81659828</v>
      </c>
      <c r="I46" s="333">
        <f t="shared" si="41"/>
        <v>82781717</v>
      </c>
      <c r="K46" s="320">
        <f>K7+K10+K13+K16+K19+K22+K25+K28+K31+K34+K37+K40+K43</f>
        <v>1.0000000000000002</v>
      </c>
      <c r="L46" s="321">
        <f>L7+L10+L13+L16+L19+L22+L25+L28+L31+L34+L37+L40+L43</f>
        <v>1</v>
      </c>
      <c r="M46" s="321">
        <f>M7+M10+M13+M16+M19+M22+M25+M28+M31+M34+M37+M40+M43</f>
        <v>1</v>
      </c>
      <c r="N46" s="321">
        <f>N7+N10+N13+N16+N19+N22+N25+N28+N31+N34+N37+N40+N43</f>
        <v>1</v>
      </c>
      <c r="O46" s="322">
        <f>O7+O10+O13+O16+O19+O22+O25+O28+O31+O34+O37+O40+O43</f>
        <v>1</v>
      </c>
      <c r="P46" s="334">
        <f t="shared" ref="P46:Q46" si="42">P7+P10+P13+P16+P19+P22+P25+P28+P31+P34+P37+P40+P43</f>
        <v>0.99999999999999989</v>
      </c>
      <c r="Q46" s="335">
        <f t="shared" si="42"/>
        <v>1</v>
      </c>
      <c r="S46" s="225">
        <f t="shared" ref="S46:S48" si="43">(I46-H46)/H46</f>
        <v>1.3738566777289808E-2</v>
      </c>
      <c r="T46" s="229">
        <f t="shared" si="3"/>
        <v>1.1102230246251565E-14</v>
      </c>
      <c r="W46" s="1"/>
    </row>
    <row r="47" spans="1:27" ht="20.100000000000001" customHeight="1" x14ac:dyDescent="0.25">
      <c r="A47" s="44"/>
      <c r="B47" s="17" t="s">
        <v>48</v>
      </c>
      <c r="C47" s="326">
        <f>C8+C11+C14+C17+C20+C23+C26+C29+C32+C35+C38+C41+C44</f>
        <v>25537692</v>
      </c>
      <c r="D47" s="53">
        <f t="shared" ref="D47:I47" si="44">D8+D11+D14+D17+D20+D23+D26+D29+D32+D35+D38+D41+D44</f>
        <v>27705328</v>
      </c>
      <c r="E47" s="53">
        <f t="shared" si="44"/>
        <v>29031670</v>
      </c>
      <c r="F47" s="53">
        <f t="shared" ref="F47:G47" si="45">F8+F11+F14+F17+F20+F23+F26+F29+F32+F35+F38+F41+F44</f>
        <v>33762788</v>
      </c>
      <c r="G47" s="53">
        <f t="shared" si="45"/>
        <v>17865067</v>
      </c>
      <c r="H47" s="52">
        <f t="shared" si="44"/>
        <v>13172398</v>
      </c>
      <c r="I47" s="236">
        <f t="shared" si="44"/>
        <v>10101516</v>
      </c>
      <c r="J47" s="18"/>
      <c r="K47" s="330">
        <f t="shared" ref="K47:Q47" si="46">C47/C46</f>
        <v>0.23271684344599755</v>
      </c>
      <c r="L47" s="282">
        <f t="shared" si="46"/>
        <v>0.24656824321214252</v>
      </c>
      <c r="M47" s="282">
        <f t="shared" si="46"/>
        <v>0.25222148036092201</v>
      </c>
      <c r="N47" s="282">
        <f t="shared" si="46"/>
        <v>0.27097022161984835</v>
      </c>
      <c r="O47" s="316">
        <f t="shared" si="46"/>
        <v>0.1595065773381994</v>
      </c>
      <c r="P47" s="331">
        <f t="shared" si="46"/>
        <v>0.16130817713698833</v>
      </c>
      <c r="Q47" s="283">
        <f t="shared" si="46"/>
        <v>0.12202592995262468</v>
      </c>
      <c r="R47" s="18"/>
      <c r="S47" s="145">
        <f t="shared" si="43"/>
        <v>-0.23313006485227672</v>
      </c>
      <c r="T47" s="150">
        <f t="shared" si="3"/>
        <v>-3.9282247184363657</v>
      </c>
      <c r="W47" s="1"/>
    </row>
    <row r="48" spans="1:27" s="18" customFormat="1" ht="20.100000000000001" customHeight="1" thickBot="1" x14ac:dyDescent="0.3">
      <c r="A48" s="59"/>
      <c r="B48" s="45" t="s">
        <v>47</v>
      </c>
      <c r="C48" s="327">
        <f>C9+C12+C15+C18+C21+C24+C27+C30+C33+C36+C39+C42+C45</f>
        <v>84199496</v>
      </c>
      <c r="D48" s="61">
        <f t="shared" ref="D48:I48" si="47">D9+D12+D15+D18+D21+D24+D27+D30+D33+D36+D39+D42+D45</f>
        <v>84658404</v>
      </c>
      <c r="E48" s="61">
        <f t="shared" si="47"/>
        <v>86072206</v>
      </c>
      <c r="F48" s="61">
        <f t="shared" ref="F48:G48" si="48">F9+F12+F15+F18+F21+F24+F27+F30+F33+F36+F39+F42+F45</f>
        <v>90836837</v>
      </c>
      <c r="G48" s="61">
        <f t="shared" si="48"/>
        <v>94137004</v>
      </c>
      <c r="H48" s="60">
        <f t="shared" si="47"/>
        <v>68487430</v>
      </c>
      <c r="I48" s="237">
        <f t="shared" si="47"/>
        <v>72680201</v>
      </c>
      <c r="J48" s="332"/>
      <c r="K48" s="318">
        <f t="shared" ref="K48:Q48" si="49">C48/C46</f>
        <v>0.76728315655400248</v>
      </c>
      <c r="L48" s="319">
        <f t="shared" si="49"/>
        <v>0.75343175678785745</v>
      </c>
      <c r="M48" s="319">
        <f t="shared" si="49"/>
        <v>0.74777851963907804</v>
      </c>
      <c r="N48" s="319">
        <f t="shared" si="49"/>
        <v>0.72902977838015159</v>
      </c>
      <c r="O48" s="293">
        <f t="shared" si="49"/>
        <v>0.8404934226618006</v>
      </c>
      <c r="P48" s="295">
        <f t="shared" si="49"/>
        <v>0.83869182286301169</v>
      </c>
      <c r="Q48" s="294">
        <f t="shared" si="49"/>
        <v>0.87797407004737527</v>
      </c>
      <c r="R48" s="332"/>
      <c r="S48" s="147">
        <f t="shared" si="43"/>
        <v>6.1219569780907243E-2</v>
      </c>
      <c r="T48" s="148">
        <f t="shared" si="3"/>
        <v>3.9282247184363572</v>
      </c>
      <c r="W48" s="17"/>
      <c r="X48"/>
      <c r="Y48"/>
      <c r="Z48"/>
      <c r="AA48"/>
    </row>
    <row r="51" spans="1:20" x14ac:dyDescent="0.25">
      <c r="A51" s="1" t="s">
        <v>34</v>
      </c>
      <c r="K51" s="1" t="s">
        <v>36</v>
      </c>
      <c r="S51" s="1" t="str">
        <f>S3</f>
        <v>VARIAÇÃO (JAN.-SET)</v>
      </c>
    </row>
    <row r="52" spans="1:20" ht="15.75" thickBot="1" x14ac:dyDescent="0.3"/>
    <row r="53" spans="1:20" ht="24" customHeight="1" x14ac:dyDescent="0.25">
      <c r="A53" s="461" t="s">
        <v>37</v>
      </c>
      <c r="B53" s="478"/>
      <c r="C53" s="463">
        <v>2016</v>
      </c>
      <c r="D53" s="456">
        <v>2017</v>
      </c>
      <c r="E53" s="456">
        <v>2018</v>
      </c>
      <c r="F53" s="456">
        <v>2019</v>
      </c>
      <c r="G53" s="467">
        <v>2020</v>
      </c>
      <c r="H53" s="470" t="str">
        <f>H5</f>
        <v>janeiro - setembro</v>
      </c>
      <c r="I53" s="469"/>
      <c r="K53" s="484">
        <v>2016</v>
      </c>
      <c r="L53" s="456">
        <v>2017</v>
      </c>
      <c r="M53" s="456">
        <v>2018</v>
      </c>
      <c r="N53" s="456">
        <v>2019</v>
      </c>
      <c r="O53" s="467">
        <v>2020</v>
      </c>
      <c r="P53" s="470" t="str">
        <f>H5</f>
        <v>janeiro - setembro</v>
      </c>
      <c r="Q53" s="469"/>
      <c r="S53" s="482" t="s">
        <v>98</v>
      </c>
      <c r="T53" s="483"/>
    </row>
    <row r="54" spans="1:20" ht="20.25" customHeight="1" thickBot="1" x14ac:dyDescent="0.3">
      <c r="A54" s="479"/>
      <c r="B54" s="480"/>
      <c r="C54" s="481"/>
      <c r="D54" s="457"/>
      <c r="E54" s="457"/>
      <c r="F54" s="457"/>
      <c r="G54" s="486"/>
      <c r="H54" s="314">
        <v>2020</v>
      </c>
      <c r="I54" s="251">
        <v>2021</v>
      </c>
      <c r="K54" s="485"/>
      <c r="L54" s="457"/>
      <c r="M54" s="457"/>
      <c r="N54" s="457"/>
      <c r="O54" s="486"/>
      <c r="P54" s="314">
        <v>2020</v>
      </c>
      <c r="Q54" s="251">
        <v>2021</v>
      </c>
      <c r="S54" s="178" t="s">
        <v>0</v>
      </c>
      <c r="T54" s="179" t="s">
        <v>49</v>
      </c>
    </row>
    <row r="55" spans="1:20" ht="19.5" customHeight="1" thickBot="1" x14ac:dyDescent="0.3">
      <c r="A55" s="22" t="s">
        <v>11</v>
      </c>
      <c r="B55" s="23"/>
      <c r="C55" s="30">
        <v>82481768</v>
      </c>
      <c r="D55" s="31">
        <v>93437664</v>
      </c>
      <c r="E55" s="31">
        <v>97313334</v>
      </c>
      <c r="F55" s="66">
        <v>104246485</v>
      </c>
      <c r="G55" s="32">
        <v>83019610</v>
      </c>
      <c r="H55" s="31">
        <v>63327633</v>
      </c>
      <c r="I55" s="235">
        <v>61328246</v>
      </c>
      <c r="K55" s="192">
        <f>C55/C94</f>
        <v>0.1580080019490965</v>
      </c>
      <c r="L55" s="42">
        <f>D55/D94</f>
        <v>0.16173285522493666</v>
      </c>
      <c r="M55" s="42">
        <f>E55/E94</f>
        <v>0.15611199211573379</v>
      </c>
      <c r="N55" s="42">
        <f>F55/F94</f>
        <v>0.15251256433919227</v>
      </c>
      <c r="O55" s="278">
        <f>G55/G94</f>
        <v>0.1542709651858504</v>
      </c>
      <c r="P55" s="279">
        <f t="shared" ref="P55" si="50">H55/H94</f>
        <v>0.1636672892476036</v>
      </c>
      <c r="Q55" s="280">
        <f t="shared" ref="Q55" si="51">I55/I94</f>
        <v>0.16002730577592142</v>
      </c>
      <c r="S55" s="144">
        <f>(I55-H55)/H55</f>
        <v>-3.1572110077128575E-2</v>
      </c>
      <c r="T55" s="143">
        <f>(Q55-P55)*100</f>
        <v>-0.36399834716821788</v>
      </c>
    </row>
    <row r="56" spans="1:20" ht="19.5" customHeight="1" x14ac:dyDescent="0.25">
      <c r="A56" s="44"/>
      <c r="B56" s="17" t="s">
        <v>48</v>
      </c>
      <c r="C56" s="52">
        <v>39218341</v>
      </c>
      <c r="D56" s="53">
        <v>48114799</v>
      </c>
      <c r="E56" s="53">
        <v>49046966</v>
      </c>
      <c r="F56" s="395">
        <v>53546140</v>
      </c>
      <c r="G56" s="54">
        <v>29556333</v>
      </c>
      <c r="H56" s="53">
        <v>21265962</v>
      </c>
      <c r="I56" s="236">
        <v>18049107</v>
      </c>
      <c r="J56" s="18"/>
      <c r="K56" s="193">
        <f>C56/C55</f>
        <v>0.47547890826006545</v>
      </c>
      <c r="L56" s="55">
        <f>D56/D55</f>
        <v>0.51494008882756315</v>
      </c>
      <c r="M56" s="55">
        <f>E56/E55</f>
        <v>0.50401074533115886</v>
      </c>
      <c r="N56" s="55">
        <f>F56/F55</f>
        <v>0.51364935709822734</v>
      </c>
      <c r="O56" s="281">
        <f>G56/G55</f>
        <v>0.35601628338172148</v>
      </c>
      <c r="P56" s="282">
        <f t="shared" ref="P56" si="52">H56/H55</f>
        <v>0.33580857190730623</v>
      </c>
      <c r="Q56" s="283">
        <f t="shared" ref="Q56" si="53">I56/I55</f>
        <v>0.29430332965987649</v>
      </c>
      <c r="R56" s="18"/>
      <c r="S56" s="145">
        <f t="shared" ref="S56:S96" si="54">(I56-H56)/H56</f>
        <v>-0.15126778652195466</v>
      </c>
      <c r="T56" s="150">
        <f t="shared" ref="T56:T96" si="55">(Q56-P56)*100</f>
        <v>-4.1505242247429743</v>
      </c>
    </row>
    <row r="57" spans="1:20" ht="19.5" customHeight="1" thickBot="1" x14ac:dyDescent="0.3">
      <c r="A57" s="44"/>
      <c r="B57" s="17" t="s">
        <v>47</v>
      </c>
      <c r="C57" s="52">
        <v>43263427</v>
      </c>
      <c r="D57" s="53">
        <v>45322865</v>
      </c>
      <c r="E57" s="53">
        <v>48266368</v>
      </c>
      <c r="F57" s="395">
        <v>50700345</v>
      </c>
      <c r="G57" s="54">
        <v>53463277</v>
      </c>
      <c r="H57" s="53">
        <v>42061671</v>
      </c>
      <c r="I57" s="236">
        <v>43279139</v>
      </c>
      <c r="J57" s="18"/>
      <c r="K57" s="193">
        <f>C57/C55</f>
        <v>0.52452109173993455</v>
      </c>
      <c r="L57" s="55">
        <f>D57/D55</f>
        <v>0.48505991117243685</v>
      </c>
      <c r="M57" s="55">
        <f>E57/E55</f>
        <v>0.4959892546688412</v>
      </c>
      <c r="N57" s="55">
        <f>F57/F55</f>
        <v>0.48635064290177266</v>
      </c>
      <c r="O57" s="281">
        <f>G57/G55</f>
        <v>0.64398371661827847</v>
      </c>
      <c r="P57" s="282">
        <f t="shared" ref="P57" si="56">H57/H55</f>
        <v>0.66419142809269371</v>
      </c>
      <c r="Q57" s="283">
        <f t="shared" ref="Q57" si="57">I57/I55</f>
        <v>0.70569667034012351</v>
      </c>
      <c r="R57" s="18"/>
      <c r="S57" s="145">
        <f t="shared" si="54"/>
        <v>2.8944831982542968E-2</v>
      </c>
      <c r="T57" s="148">
        <f t="shared" si="55"/>
        <v>4.1505242247429797</v>
      </c>
    </row>
    <row r="58" spans="1:20" ht="19.5" customHeight="1" thickBot="1" x14ac:dyDescent="0.3">
      <c r="A58" s="22" t="s">
        <v>23</v>
      </c>
      <c r="B58" s="23"/>
      <c r="C58" s="30">
        <v>2459083</v>
      </c>
      <c r="D58" s="31">
        <v>3643226</v>
      </c>
      <c r="E58" s="31">
        <v>2343015</v>
      </c>
      <c r="F58" s="66">
        <v>2552109</v>
      </c>
      <c r="G58" s="32">
        <v>1731296</v>
      </c>
      <c r="H58" s="31">
        <v>1186400</v>
      </c>
      <c r="I58" s="235">
        <v>1170580</v>
      </c>
      <c r="K58" s="192">
        <f>C58/C94</f>
        <v>4.7107961053525198E-3</v>
      </c>
      <c r="L58" s="42">
        <f>D58/D94</f>
        <v>6.3061223706290968E-3</v>
      </c>
      <c r="M58" s="42">
        <f>E58/E94</f>
        <v>3.7587114136593655E-3</v>
      </c>
      <c r="N58" s="42">
        <f>F58/F94</f>
        <v>3.7337344090127515E-3</v>
      </c>
      <c r="O58" s="278">
        <f>G58/G94</f>
        <v>3.2171760978207684E-3</v>
      </c>
      <c r="P58" s="279">
        <f t="shared" ref="P58" si="58">H58/H94</f>
        <v>3.0661950046886629E-3</v>
      </c>
      <c r="Q58" s="280">
        <f t="shared" ref="Q58" si="59">I58/I94</f>
        <v>3.0544614563928359E-3</v>
      </c>
      <c r="S58" s="144">
        <f t="shared" si="54"/>
        <v>-1.3334457181389077E-2</v>
      </c>
      <c r="T58" s="143">
        <f t="shared" si="55"/>
        <v>-1.1733548295827026E-3</v>
      </c>
    </row>
    <row r="59" spans="1:20" ht="19.5" customHeight="1" x14ac:dyDescent="0.25">
      <c r="A59" s="44"/>
      <c r="B59" s="17" t="s">
        <v>48</v>
      </c>
      <c r="C59" s="52">
        <v>1924359</v>
      </c>
      <c r="D59" s="53">
        <v>2915898</v>
      </c>
      <c r="E59" s="53">
        <v>1715135</v>
      </c>
      <c r="F59" s="395">
        <v>1891261</v>
      </c>
      <c r="G59" s="54">
        <v>999405</v>
      </c>
      <c r="H59" s="53">
        <v>722348</v>
      </c>
      <c r="I59" s="236">
        <v>525992</v>
      </c>
      <c r="J59" s="18"/>
      <c r="K59" s="193">
        <f>C59/C58</f>
        <v>0.78255146328936442</v>
      </c>
      <c r="L59" s="55">
        <f>D59/D58</f>
        <v>0.80036154770524803</v>
      </c>
      <c r="M59" s="55">
        <f>E59/E58</f>
        <v>0.73202049496055299</v>
      </c>
      <c r="N59" s="55">
        <f>F59/F58</f>
        <v>0.74105808176688381</v>
      </c>
      <c r="O59" s="281">
        <f>G59/G58</f>
        <v>0.5772583082269005</v>
      </c>
      <c r="P59" s="282">
        <f t="shared" ref="P59" si="60">H59/H58</f>
        <v>0.60885704652730954</v>
      </c>
      <c r="Q59" s="283">
        <f t="shared" ref="Q59" si="61">I59/I58</f>
        <v>0.44934306070494967</v>
      </c>
      <c r="R59" s="18"/>
      <c r="S59" s="145">
        <f t="shared" si="54"/>
        <v>-0.27183019818702342</v>
      </c>
      <c r="T59" s="150">
        <f t="shared" si="55"/>
        <v>-15.951398582235987</v>
      </c>
    </row>
    <row r="60" spans="1:20" ht="19.5" customHeight="1" thickBot="1" x14ac:dyDescent="0.3">
      <c r="A60" s="44"/>
      <c r="B60" s="17" t="s">
        <v>47</v>
      </c>
      <c r="C60" s="52">
        <v>534724</v>
      </c>
      <c r="D60" s="53">
        <v>727328</v>
      </c>
      <c r="E60" s="53">
        <v>627880</v>
      </c>
      <c r="F60" s="395">
        <v>660848</v>
      </c>
      <c r="G60" s="54">
        <v>731891</v>
      </c>
      <c r="H60" s="53">
        <v>464052</v>
      </c>
      <c r="I60" s="236">
        <v>644588</v>
      </c>
      <c r="J60" s="18"/>
      <c r="K60" s="193">
        <f>C60/C58</f>
        <v>0.21744853671063563</v>
      </c>
      <c r="L60" s="55">
        <f>D60/D58</f>
        <v>0.19963845229475197</v>
      </c>
      <c r="M60" s="55">
        <f>E60/E58</f>
        <v>0.26797950503944706</v>
      </c>
      <c r="N60" s="55">
        <f>F60/F58</f>
        <v>0.25894191823311624</v>
      </c>
      <c r="O60" s="281">
        <f>G60/G58</f>
        <v>0.42274169177309945</v>
      </c>
      <c r="P60" s="282">
        <f t="shared" ref="P60" si="62">H60/H58</f>
        <v>0.39114295347269051</v>
      </c>
      <c r="Q60" s="283">
        <f t="shared" ref="Q60" si="63">I60/I58</f>
        <v>0.55065693929505033</v>
      </c>
      <c r="R60" s="18"/>
      <c r="S60" s="145">
        <f t="shared" si="54"/>
        <v>0.38904260729401013</v>
      </c>
      <c r="T60" s="148">
        <f t="shared" si="55"/>
        <v>15.951398582235981</v>
      </c>
    </row>
    <row r="61" spans="1:20" s="415" customFormat="1" ht="19.5" customHeight="1" thickBot="1" x14ac:dyDescent="0.3">
      <c r="A61" s="420" t="s">
        <v>17</v>
      </c>
      <c r="B61" s="421"/>
      <c r="C61" s="422">
        <v>83753681</v>
      </c>
      <c r="D61" s="423">
        <v>105319161</v>
      </c>
      <c r="E61" s="423">
        <v>111596848</v>
      </c>
      <c r="F61" s="424">
        <v>124026618</v>
      </c>
      <c r="G61" s="425">
        <v>101641274</v>
      </c>
      <c r="H61" s="423">
        <v>70777118</v>
      </c>
      <c r="I61" s="426">
        <v>71849236</v>
      </c>
      <c r="K61" s="215">
        <f>C61/C94</f>
        <v>0.16044456989200337</v>
      </c>
      <c r="L61" s="39">
        <f>D61/D94</f>
        <v>0.18229874216916203</v>
      </c>
      <c r="M61" s="39">
        <f>E61/E94</f>
        <v>0.17902589027642132</v>
      </c>
      <c r="N61" s="39">
        <f>F61/F94</f>
        <v>0.18145089071825707</v>
      </c>
      <c r="O61" s="427">
        <f>G61/G94</f>
        <v>0.18887462182368095</v>
      </c>
      <c r="P61" s="428">
        <f t="shared" ref="P61" si="64">H61/H94</f>
        <v>0.18292013288760961</v>
      </c>
      <c r="Q61" s="429">
        <f t="shared" ref="Q61" si="65">I61/I94</f>
        <v>0.18748032772922191</v>
      </c>
      <c r="S61" s="144">
        <f t="shared" si="54"/>
        <v>1.514780525536516E-2</v>
      </c>
      <c r="T61" s="143">
        <f t="shared" si="55"/>
        <v>0.45601948416122973</v>
      </c>
    </row>
    <row r="62" spans="1:20" s="415" customFormat="1" ht="19.5" customHeight="1" x14ac:dyDescent="0.25">
      <c r="A62" s="431"/>
      <c r="B62" s="241" t="s">
        <v>48</v>
      </c>
      <c r="C62" s="242">
        <v>45568148</v>
      </c>
      <c r="D62" s="243">
        <v>61332118</v>
      </c>
      <c r="E62" s="243">
        <v>64429780</v>
      </c>
      <c r="F62" s="396">
        <v>74767147</v>
      </c>
      <c r="G62" s="244">
        <v>44240396</v>
      </c>
      <c r="H62" s="243">
        <v>33151486</v>
      </c>
      <c r="I62" s="274">
        <v>25934539</v>
      </c>
      <c r="J62" s="245"/>
      <c r="K62" s="246">
        <f>C62/C61</f>
        <v>0.54407337630927533</v>
      </c>
      <c r="L62" s="247">
        <f>D62/D61</f>
        <v>0.58234529612327623</v>
      </c>
      <c r="M62" s="247">
        <f>E62/E61</f>
        <v>0.57734408412682048</v>
      </c>
      <c r="N62" s="247">
        <f>F62/F61</f>
        <v>0.60283145832453477</v>
      </c>
      <c r="O62" s="284">
        <f>G62/G61</f>
        <v>0.43526014835272531</v>
      </c>
      <c r="P62" s="285">
        <f t="shared" ref="P62" si="66">H62/H61</f>
        <v>0.46839270850220266</v>
      </c>
      <c r="Q62" s="286">
        <f t="shared" ref="Q62" si="67">I62/I61</f>
        <v>0.360957756043502</v>
      </c>
      <c r="R62" s="245"/>
      <c r="S62" s="145">
        <f t="shared" si="54"/>
        <v>-0.21769603329395248</v>
      </c>
      <c r="T62" s="150">
        <f t="shared" si="55"/>
        <v>-10.743495245870067</v>
      </c>
    </row>
    <row r="63" spans="1:20" s="415" customFormat="1" ht="19.5" customHeight="1" thickBot="1" x14ac:dyDescent="0.3">
      <c r="A63" s="431"/>
      <c r="B63" s="241" t="s">
        <v>47</v>
      </c>
      <c r="C63" s="242">
        <v>38185533</v>
      </c>
      <c r="D63" s="243">
        <v>43987043</v>
      </c>
      <c r="E63" s="243">
        <v>47167068</v>
      </c>
      <c r="F63" s="396">
        <v>49259471</v>
      </c>
      <c r="G63" s="244">
        <v>57400878</v>
      </c>
      <c r="H63" s="243">
        <v>37625632</v>
      </c>
      <c r="I63" s="274">
        <v>45914697</v>
      </c>
      <c r="J63" s="245"/>
      <c r="K63" s="246">
        <f>C63/C61</f>
        <v>0.45592662369072473</v>
      </c>
      <c r="L63" s="247">
        <f>D63/D61</f>
        <v>0.41765470387672382</v>
      </c>
      <c r="M63" s="247">
        <f>E63/E61</f>
        <v>0.42265591587317952</v>
      </c>
      <c r="N63" s="247">
        <f>F63/F61</f>
        <v>0.39716854167546517</v>
      </c>
      <c r="O63" s="284">
        <f>G63/G61</f>
        <v>0.56473985164727469</v>
      </c>
      <c r="P63" s="285">
        <f t="shared" ref="P63" si="68">H63/H61</f>
        <v>0.5316072914977974</v>
      </c>
      <c r="Q63" s="286">
        <f t="shared" ref="Q63" si="69">I63/I61</f>
        <v>0.639042243956498</v>
      </c>
      <c r="R63" s="245"/>
      <c r="S63" s="145">
        <f t="shared" si="54"/>
        <v>0.2203036748990688</v>
      </c>
      <c r="T63" s="148">
        <f t="shared" si="55"/>
        <v>10.743495245870061</v>
      </c>
    </row>
    <row r="64" spans="1:20" ht="19.5" customHeight="1" thickBot="1" x14ac:dyDescent="0.3">
      <c r="A64" s="22" t="s">
        <v>9</v>
      </c>
      <c r="B64" s="23"/>
      <c r="C64" s="30">
        <v>379930</v>
      </c>
      <c r="D64" s="31">
        <v>237175</v>
      </c>
      <c r="E64" s="31">
        <v>674966</v>
      </c>
      <c r="F64" s="66">
        <v>662159</v>
      </c>
      <c r="G64" s="32">
        <v>218943</v>
      </c>
      <c r="H64" s="31">
        <v>155328</v>
      </c>
      <c r="I64" s="235">
        <v>192961</v>
      </c>
      <c r="K64" s="192">
        <f>C64/C94</f>
        <v>7.2782120990083816E-4</v>
      </c>
      <c r="L64" s="42">
        <f>D64/D94</f>
        <v>4.1053027543554974E-4</v>
      </c>
      <c r="M64" s="42">
        <f>E64/E94</f>
        <v>1.0827939249351828E-3</v>
      </c>
      <c r="N64" s="42">
        <f>F64/F94</f>
        <v>9.6873834249927202E-4</v>
      </c>
      <c r="O64" s="278">
        <f>G64/G94</f>
        <v>4.068502361151256E-4</v>
      </c>
      <c r="P64" s="279">
        <f t="shared" ref="P64" si="70">H64/H94</f>
        <v>4.0143791106564452E-4</v>
      </c>
      <c r="Q64" s="280">
        <f t="shared" ref="Q64" si="71">I64/I94</f>
        <v>5.0350419201337622E-4</v>
      </c>
      <c r="S64" s="144">
        <f t="shared" si="54"/>
        <v>0.24228085084466419</v>
      </c>
      <c r="T64" s="143">
        <f t="shared" si="55"/>
        <v>1.0206628094773171E-2</v>
      </c>
    </row>
    <row r="65" spans="1:20" ht="19.5" customHeight="1" x14ac:dyDescent="0.25">
      <c r="A65" s="44"/>
      <c r="B65" s="17" t="s">
        <v>48</v>
      </c>
      <c r="C65" s="52">
        <v>253854</v>
      </c>
      <c r="D65" s="53">
        <v>145443</v>
      </c>
      <c r="E65" s="53">
        <v>425755</v>
      </c>
      <c r="F65" s="395">
        <v>319658</v>
      </c>
      <c r="G65" s="54">
        <v>70775</v>
      </c>
      <c r="H65" s="53">
        <v>64404</v>
      </c>
      <c r="I65" s="236">
        <v>12837</v>
      </c>
      <c r="J65" s="17"/>
      <c r="K65" s="193">
        <f>C65/C64</f>
        <v>0.66815992419656256</v>
      </c>
      <c r="L65" s="55">
        <f>D65/D64</f>
        <v>0.61323073679772322</v>
      </c>
      <c r="M65" s="55">
        <f>E65/E64</f>
        <v>0.63077992076637934</v>
      </c>
      <c r="N65" s="55">
        <f>F65/F64</f>
        <v>0.48275112170943835</v>
      </c>
      <c r="O65" s="281">
        <f>G65/G64</f>
        <v>0.32325765153487435</v>
      </c>
      <c r="P65" s="282">
        <f t="shared" ref="P65" si="72">H65/H64</f>
        <v>0.41463226205191595</v>
      </c>
      <c r="Q65" s="283">
        <f t="shared" ref="Q65" si="73">I65/I64</f>
        <v>6.6526396525722814E-2</v>
      </c>
      <c r="R65" s="17"/>
      <c r="S65" s="145">
        <f t="shared" si="54"/>
        <v>-0.80068008198248553</v>
      </c>
      <c r="T65" s="150">
        <f t="shared" si="55"/>
        <v>-34.810586552619313</v>
      </c>
    </row>
    <row r="66" spans="1:20" ht="19.5" customHeight="1" thickBot="1" x14ac:dyDescent="0.3">
      <c r="A66" s="315"/>
      <c r="B66" s="17" t="s">
        <v>47</v>
      </c>
      <c r="C66" s="52">
        <v>126076</v>
      </c>
      <c r="D66" s="53">
        <v>91732</v>
      </c>
      <c r="E66" s="53">
        <v>249211</v>
      </c>
      <c r="F66" s="395">
        <v>342501</v>
      </c>
      <c r="G66" s="54">
        <v>148168</v>
      </c>
      <c r="H66" s="53">
        <v>90924</v>
      </c>
      <c r="I66" s="236">
        <v>180124</v>
      </c>
      <c r="J66" s="17"/>
      <c r="K66" s="193">
        <f>C66/C64</f>
        <v>0.3318400758034375</v>
      </c>
      <c r="L66" s="55">
        <f>D66/D64</f>
        <v>0.38676926320227678</v>
      </c>
      <c r="M66" s="55">
        <f>E66/E64</f>
        <v>0.36922007923362066</v>
      </c>
      <c r="N66" s="55">
        <f>F66/F64</f>
        <v>0.51724887829056165</v>
      </c>
      <c r="O66" s="281">
        <f>G66/G64</f>
        <v>0.6767423484651256</v>
      </c>
      <c r="P66" s="282">
        <f t="shared" ref="P66" si="74">H66/H64</f>
        <v>0.58536773794808405</v>
      </c>
      <c r="Q66" s="283">
        <f t="shared" ref="Q66" si="75">I66/I64</f>
        <v>0.93347360347427721</v>
      </c>
      <c r="R66" s="17"/>
      <c r="S66" s="145">
        <f t="shared" si="54"/>
        <v>0.98103910958602791</v>
      </c>
      <c r="T66" s="148">
        <f t="shared" si="55"/>
        <v>34.810586552619313</v>
      </c>
    </row>
    <row r="67" spans="1:20" s="415" customFormat="1" ht="19.5" customHeight="1" thickBot="1" x14ac:dyDescent="0.3">
      <c r="A67" s="420" t="s">
        <v>21</v>
      </c>
      <c r="B67" s="421"/>
      <c r="C67" s="422">
        <v>339653</v>
      </c>
      <c r="D67" s="423">
        <v>184063</v>
      </c>
      <c r="E67" s="423">
        <v>176558</v>
      </c>
      <c r="F67" s="424">
        <v>239017</v>
      </c>
      <c r="G67" s="425">
        <v>452182</v>
      </c>
      <c r="H67" s="423">
        <v>318042</v>
      </c>
      <c r="I67" s="426">
        <v>146101</v>
      </c>
      <c r="K67" s="215">
        <f>C67/C94</f>
        <v>6.506636943817266E-4</v>
      </c>
      <c r="L67" s="39">
        <f>D67/D94</f>
        <v>3.185978036786912E-4</v>
      </c>
      <c r="M67" s="39">
        <f>E67/E94</f>
        <v>2.8323786649802506E-4</v>
      </c>
      <c r="N67" s="39">
        <f>F67/F94</f>
        <v>3.4968177191452277E-4</v>
      </c>
      <c r="O67" s="427">
        <f>G67/G94</f>
        <v>8.4026597546854544E-4</v>
      </c>
      <c r="P67" s="428">
        <f t="shared" ref="P67" si="76">H67/H94</f>
        <v>8.2196459177443675E-4</v>
      </c>
      <c r="Q67" s="429">
        <f t="shared" ref="Q67" si="77">I67/I94</f>
        <v>3.8122970940939507E-4</v>
      </c>
      <c r="S67" s="144">
        <f t="shared" si="54"/>
        <v>-0.5406235654410424</v>
      </c>
      <c r="T67" s="143">
        <f t="shared" si="55"/>
        <v>-4.4073488236504171E-2</v>
      </c>
    </row>
    <row r="68" spans="1:20" s="415" customFormat="1" ht="19.5" customHeight="1" x14ac:dyDescent="0.25">
      <c r="A68" s="431"/>
      <c r="B68" s="241" t="s">
        <v>48</v>
      </c>
      <c r="C68" s="242">
        <v>297926</v>
      </c>
      <c r="D68" s="243">
        <v>132592</v>
      </c>
      <c r="E68" s="243">
        <v>130092</v>
      </c>
      <c r="F68" s="396">
        <v>197628</v>
      </c>
      <c r="G68" s="244">
        <v>411712</v>
      </c>
      <c r="H68" s="243">
        <v>288448</v>
      </c>
      <c r="I68" s="274">
        <v>110904</v>
      </c>
      <c r="J68" s="241"/>
      <c r="K68" s="246">
        <f>C68/C67</f>
        <v>0.8771481482571919</v>
      </c>
      <c r="L68" s="247">
        <f>D68/D67</f>
        <v>0.72036204995028874</v>
      </c>
      <c r="M68" s="247">
        <f>E68/E67</f>
        <v>0.73682302699396229</v>
      </c>
      <c r="N68" s="247">
        <f>F68/F67</f>
        <v>0.82683658484542943</v>
      </c>
      <c r="O68" s="284">
        <f>G68/G67</f>
        <v>0.91050063912318491</v>
      </c>
      <c r="P68" s="285">
        <f t="shared" ref="P68" si="78">H68/H67</f>
        <v>0.90694939662057217</v>
      </c>
      <c r="Q68" s="286">
        <f t="shared" ref="Q68" si="79">I68/I67</f>
        <v>0.75909131354337067</v>
      </c>
      <c r="R68" s="241"/>
      <c r="S68" s="145">
        <f t="shared" si="54"/>
        <v>-0.61551475482582652</v>
      </c>
      <c r="T68" s="150">
        <f t="shared" si="55"/>
        <v>-14.785808307720149</v>
      </c>
    </row>
    <row r="69" spans="1:20" s="415" customFormat="1" ht="19.5" customHeight="1" thickBot="1" x14ac:dyDescent="0.3">
      <c r="A69" s="433"/>
      <c r="B69" s="241" t="s">
        <v>47</v>
      </c>
      <c r="C69" s="242">
        <v>41727</v>
      </c>
      <c r="D69" s="243">
        <v>51471</v>
      </c>
      <c r="E69" s="243">
        <v>46466</v>
      </c>
      <c r="F69" s="396">
        <v>41389</v>
      </c>
      <c r="G69" s="244">
        <v>40470</v>
      </c>
      <c r="H69" s="243">
        <v>29594</v>
      </c>
      <c r="I69" s="274">
        <v>35197</v>
      </c>
      <c r="J69" s="241"/>
      <c r="K69" s="246">
        <f>C69/C67</f>
        <v>0.1228518517428081</v>
      </c>
      <c r="L69" s="247">
        <f>D69/D67</f>
        <v>0.27963795004971126</v>
      </c>
      <c r="M69" s="247">
        <f>E69/E67</f>
        <v>0.26317697300603765</v>
      </c>
      <c r="N69" s="247">
        <f>F69/F67</f>
        <v>0.17316341515457059</v>
      </c>
      <c r="O69" s="284">
        <f>G69/G67</f>
        <v>8.9499360876815093E-2</v>
      </c>
      <c r="P69" s="285">
        <f t="shared" ref="P69" si="80">H69/H67</f>
        <v>9.3050603379427874E-2</v>
      </c>
      <c r="Q69" s="286">
        <f t="shared" ref="Q69" si="81">I69/I67</f>
        <v>0.24090868645662933</v>
      </c>
      <c r="R69" s="241"/>
      <c r="S69" s="145">
        <f t="shared" si="54"/>
        <v>0.18932891802392376</v>
      </c>
      <c r="T69" s="148">
        <f t="shared" si="55"/>
        <v>14.785808307720144</v>
      </c>
    </row>
    <row r="70" spans="1:20" ht="19.5" customHeight="1" thickBot="1" x14ac:dyDescent="0.3">
      <c r="A70" s="22" t="s">
        <v>29</v>
      </c>
      <c r="B70" s="23"/>
      <c r="C70" s="30">
        <v>2716697</v>
      </c>
      <c r="D70" s="31">
        <v>2538731</v>
      </c>
      <c r="E70" s="31">
        <v>3441297</v>
      </c>
      <c r="F70" s="66">
        <v>3002154</v>
      </c>
      <c r="G70" s="32">
        <v>2042246</v>
      </c>
      <c r="H70" s="31">
        <v>1526547</v>
      </c>
      <c r="I70" s="235">
        <v>1368330</v>
      </c>
      <c r="K70" s="192">
        <f>C70/C94</f>
        <v>5.2042999959834111E-3</v>
      </c>
      <c r="L70" s="42">
        <f>D70/D94</f>
        <v>4.3943330312502102E-3</v>
      </c>
      <c r="M70" s="42">
        <f>E70/E94</f>
        <v>5.5205973123056114E-3</v>
      </c>
      <c r="N70" s="42">
        <f>F70/F94</f>
        <v>4.3921500574447521E-3</v>
      </c>
      <c r="O70" s="278">
        <f>G70/G94</f>
        <v>3.79499809222113E-3</v>
      </c>
      <c r="P70" s="279">
        <f t="shared" ref="P70" si="82">H70/H94</f>
        <v>3.9452889293850844E-3</v>
      </c>
      <c r="Q70" s="280">
        <f t="shared" ref="Q70" si="83">I70/I94</f>
        <v>3.5704618604674681E-3</v>
      </c>
      <c r="S70" s="144">
        <f t="shared" si="54"/>
        <v>-0.10364371355746008</v>
      </c>
      <c r="T70" s="143">
        <f t="shared" si="55"/>
        <v>-3.7482706891761627E-2</v>
      </c>
    </row>
    <row r="71" spans="1:20" ht="19.5" customHeight="1" x14ac:dyDescent="0.25">
      <c r="A71" s="44"/>
      <c r="B71" s="17" t="s">
        <v>48</v>
      </c>
      <c r="C71" s="52">
        <v>450437</v>
      </c>
      <c r="D71" s="53">
        <v>664202</v>
      </c>
      <c r="E71" s="53">
        <v>1193621</v>
      </c>
      <c r="F71" s="395">
        <v>878489</v>
      </c>
      <c r="G71" s="54">
        <v>374089</v>
      </c>
      <c r="H71" s="53">
        <v>285371</v>
      </c>
      <c r="I71" s="236">
        <v>307779</v>
      </c>
      <c r="J71" s="17"/>
      <c r="K71" s="193">
        <f>C71/C70</f>
        <v>0.16580317937554317</v>
      </c>
      <c r="L71" s="55">
        <f>D71/D70</f>
        <v>0.26162756117130959</v>
      </c>
      <c r="M71" s="55">
        <f>E71/E70</f>
        <v>0.34685207350600661</v>
      </c>
      <c r="N71" s="55">
        <f>F71/F70</f>
        <v>0.29261956581840903</v>
      </c>
      <c r="O71" s="281">
        <f>G71/G70</f>
        <v>0.18317528838347583</v>
      </c>
      <c r="P71" s="282">
        <f t="shared" ref="P71" si="84">H71/H70</f>
        <v>0.186938888877971</v>
      </c>
      <c r="Q71" s="283">
        <f t="shared" ref="Q71" si="85">I71/I70</f>
        <v>0.22493038959900025</v>
      </c>
      <c r="R71" s="17"/>
      <c r="S71" s="145">
        <f t="shared" si="54"/>
        <v>7.8522344597033333E-2</v>
      </c>
      <c r="T71" s="150">
        <f t="shared" si="55"/>
        <v>3.7991500721029245</v>
      </c>
    </row>
    <row r="72" spans="1:20" ht="19.5" customHeight="1" thickBot="1" x14ac:dyDescent="0.3">
      <c r="A72" s="315"/>
      <c r="B72" s="17" t="s">
        <v>47</v>
      </c>
      <c r="C72" s="52">
        <v>2266260</v>
      </c>
      <c r="D72" s="53">
        <v>1874529</v>
      </c>
      <c r="E72" s="53">
        <v>2247676</v>
      </c>
      <c r="F72" s="395">
        <v>2123665</v>
      </c>
      <c r="G72" s="54">
        <v>1668157</v>
      </c>
      <c r="H72" s="53">
        <v>1241176</v>
      </c>
      <c r="I72" s="236">
        <v>1060551</v>
      </c>
      <c r="J72" s="17"/>
      <c r="K72" s="193">
        <f>C72/C70</f>
        <v>0.83419682062445688</v>
      </c>
      <c r="L72" s="55">
        <f>D72/D70</f>
        <v>0.73837243882869041</v>
      </c>
      <c r="M72" s="55">
        <f>E72/E70</f>
        <v>0.65314792649399345</v>
      </c>
      <c r="N72" s="55">
        <f>F72/F70</f>
        <v>0.70738043418159091</v>
      </c>
      <c r="O72" s="281">
        <f>G72/G70</f>
        <v>0.81682471161652415</v>
      </c>
      <c r="P72" s="282">
        <f t="shared" ref="P72" si="86">H72/H70</f>
        <v>0.81306111112202895</v>
      </c>
      <c r="Q72" s="283">
        <f t="shared" ref="Q72" si="87">I72/I70</f>
        <v>0.77506961040099975</v>
      </c>
      <c r="R72" s="17"/>
      <c r="S72" s="145">
        <f t="shared" si="54"/>
        <v>-0.14552730636106403</v>
      </c>
      <c r="T72" s="148">
        <f t="shared" si="55"/>
        <v>-3.7991500721029192</v>
      </c>
    </row>
    <row r="73" spans="1:20" ht="19.5" customHeight="1" thickBot="1" x14ac:dyDescent="0.3">
      <c r="A73" s="22" t="s">
        <v>30</v>
      </c>
      <c r="B73" s="23"/>
      <c r="C73" s="30">
        <v>33688126</v>
      </c>
      <c r="D73" s="31">
        <v>30997965</v>
      </c>
      <c r="E73" s="31">
        <v>30882257</v>
      </c>
      <c r="F73" s="66">
        <v>32577227</v>
      </c>
      <c r="G73" s="32">
        <v>24526199</v>
      </c>
      <c r="H73" s="31">
        <v>17726948</v>
      </c>
      <c r="I73" s="235">
        <v>15623037</v>
      </c>
      <c r="K73" s="192">
        <f>C73/C94</f>
        <v>6.4535395005953414E-2</v>
      </c>
      <c r="L73" s="42">
        <f>D73/D94</f>
        <v>5.3654909283826414E-2</v>
      </c>
      <c r="M73" s="42">
        <f>E73/E94</f>
        <v>4.9541932879414698E-2</v>
      </c>
      <c r="N73" s="42">
        <f>F73/F94</f>
        <v>4.7660469595976994E-2</v>
      </c>
      <c r="O73" s="278">
        <f>G73/G94</f>
        <v>4.5575742792217877E-2</v>
      </c>
      <c r="P73" s="279">
        <f t="shared" ref="P73" si="88">H73/H94</f>
        <v>4.5814463423782606E-2</v>
      </c>
      <c r="Q73" s="280">
        <f t="shared" ref="Q73" si="89">I73/I94</f>
        <v>4.0766085486083105E-2</v>
      </c>
      <c r="S73" s="144">
        <f t="shared" si="54"/>
        <v>-0.118684333027885</v>
      </c>
      <c r="T73" s="143">
        <f t="shared" si="55"/>
        <v>-0.50483779376995008</v>
      </c>
    </row>
    <row r="74" spans="1:20" ht="19.5" customHeight="1" x14ac:dyDescent="0.25">
      <c r="A74" s="44"/>
      <c r="B74" s="17" t="s">
        <v>6</v>
      </c>
      <c r="C74" s="52">
        <v>22521987</v>
      </c>
      <c r="D74" s="53">
        <v>17563156</v>
      </c>
      <c r="E74" s="53">
        <v>16636857</v>
      </c>
      <c r="F74" s="395">
        <v>17822821</v>
      </c>
      <c r="G74" s="54">
        <v>9399875</v>
      </c>
      <c r="H74" s="53">
        <v>7186799</v>
      </c>
      <c r="I74" s="236">
        <v>4425684</v>
      </c>
      <c r="J74" s="17"/>
      <c r="K74" s="193">
        <f>C74/C73</f>
        <v>0.66854377711600821</v>
      </c>
      <c r="L74" s="55">
        <f>D74/D73</f>
        <v>0.56659061328703353</v>
      </c>
      <c r="M74" s="55">
        <f>E74/E73</f>
        <v>0.53871894790591246</v>
      </c>
      <c r="N74" s="55">
        <f>F74/F73</f>
        <v>0.54709447799224897</v>
      </c>
      <c r="O74" s="281">
        <f>G74/G73</f>
        <v>0.38325853101004359</v>
      </c>
      <c r="P74" s="282">
        <f t="shared" ref="P74" si="90">H74/H73</f>
        <v>0.4054166007594765</v>
      </c>
      <c r="Q74" s="283">
        <f t="shared" ref="Q74" si="91">I74/I73</f>
        <v>0.28327936495317779</v>
      </c>
      <c r="R74" s="17"/>
      <c r="S74" s="145">
        <f t="shared" si="54"/>
        <v>-0.38419260090618923</v>
      </c>
      <c r="T74" s="150">
        <f t="shared" si="55"/>
        <v>-12.213723580629871</v>
      </c>
    </row>
    <row r="75" spans="1:20" ht="19.5" customHeight="1" thickBot="1" x14ac:dyDescent="0.3">
      <c r="A75" s="315"/>
      <c r="B75" s="17" t="s">
        <v>14</v>
      </c>
      <c r="C75" s="52">
        <v>11166139</v>
      </c>
      <c r="D75" s="53">
        <v>13434809</v>
      </c>
      <c r="E75" s="53">
        <v>14245400</v>
      </c>
      <c r="F75" s="395">
        <v>14754406</v>
      </c>
      <c r="G75" s="54">
        <v>15126324</v>
      </c>
      <c r="H75" s="53">
        <v>10540149</v>
      </c>
      <c r="I75" s="236">
        <v>11197353</v>
      </c>
      <c r="J75" s="17"/>
      <c r="K75" s="193">
        <f>C75/C73</f>
        <v>0.33145622288399185</v>
      </c>
      <c r="L75" s="55">
        <f>D75/D73</f>
        <v>0.43340938671296647</v>
      </c>
      <c r="M75" s="55">
        <f>E75/E73</f>
        <v>0.46128105209408754</v>
      </c>
      <c r="N75" s="55">
        <f>F75/F73</f>
        <v>0.45290552200775097</v>
      </c>
      <c r="O75" s="281">
        <f>G75/G73</f>
        <v>0.61674146898995641</v>
      </c>
      <c r="P75" s="282">
        <f t="shared" ref="P75" si="92">H75/H73</f>
        <v>0.5945833992405235</v>
      </c>
      <c r="Q75" s="283">
        <f t="shared" ref="Q75" si="93">I75/I73</f>
        <v>0.71672063504682215</v>
      </c>
      <c r="R75" s="17"/>
      <c r="S75" s="145">
        <f t="shared" si="54"/>
        <v>6.2352439230223405E-2</v>
      </c>
      <c r="T75" s="148">
        <f t="shared" si="55"/>
        <v>12.213723580629864</v>
      </c>
    </row>
    <row r="76" spans="1:20" ht="19.5" customHeight="1" thickBot="1" x14ac:dyDescent="0.3">
      <c r="A76" s="22" t="s">
        <v>16</v>
      </c>
      <c r="B76" s="23"/>
      <c r="C76" s="30">
        <v>1956143</v>
      </c>
      <c r="D76" s="31">
        <v>2271046</v>
      </c>
      <c r="E76" s="31">
        <v>3765263</v>
      </c>
      <c r="F76" s="66">
        <v>5572501</v>
      </c>
      <c r="G76" s="32">
        <v>5153703</v>
      </c>
      <c r="H76" s="31">
        <v>3602427</v>
      </c>
      <c r="I76" s="235">
        <v>3373602</v>
      </c>
      <c r="K76" s="192">
        <f>C76/C94</f>
        <v>3.7473280999106551E-3</v>
      </c>
      <c r="L76" s="42">
        <f>D76/D94</f>
        <v>3.9309924735187246E-3</v>
      </c>
      <c r="M76" s="42">
        <f>E76/E94</f>
        <v>6.0403100336657266E-3</v>
      </c>
      <c r="N76" s="42">
        <f>F76/F94</f>
        <v>8.152566652896865E-3</v>
      </c>
      <c r="O76" s="278">
        <f>G76/G94</f>
        <v>9.5768546261685971E-3</v>
      </c>
      <c r="P76" s="279">
        <f t="shared" ref="P76" si="94">H76/H94</f>
        <v>9.3103031626395535E-3</v>
      </c>
      <c r="Q76" s="280">
        <f t="shared" ref="Q76" si="95">I76/I94</f>
        <v>8.8029329718684619E-3</v>
      </c>
      <c r="S76" s="144">
        <f t="shared" si="54"/>
        <v>-6.3519677150987372E-2</v>
      </c>
      <c r="T76" s="143">
        <f t="shared" si="55"/>
        <v>-5.0737019077109168E-2</v>
      </c>
    </row>
    <row r="77" spans="1:20" ht="19.5" customHeight="1" x14ac:dyDescent="0.25">
      <c r="A77" s="44"/>
      <c r="B77" s="17" t="s">
        <v>48</v>
      </c>
      <c r="C77" s="52">
        <v>1028353</v>
      </c>
      <c r="D77" s="53">
        <v>1315033</v>
      </c>
      <c r="E77" s="53">
        <v>2781088</v>
      </c>
      <c r="F77" s="395">
        <v>4402111</v>
      </c>
      <c r="G77" s="54">
        <v>3599185</v>
      </c>
      <c r="H77" s="53">
        <v>2570526</v>
      </c>
      <c r="I77" s="236">
        <v>1789077</v>
      </c>
      <c r="J77" s="17"/>
      <c r="K77" s="193">
        <f>C77/C76</f>
        <v>0.52570440913573291</v>
      </c>
      <c r="L77" s="55">
        <f>D77/D76</f>
        <v>0.57904287275554966</v>
      </c>
      <c r="M77" s="55">
        <f>E77/E76</f>
        <v>0.73861719619585675</v>
      </c>
      <c r="N77" s="55">
        <f>F77/F76</f>
        <v>0.78997042799992323</v>
      </c>
      <c r="O77" s="281">
        <f>G77/G76</f>
        <v>0.69836872633133884</v>
      </c>
      <c r="P77" s="282">
        <f t="shared" ref="P77" si="96">H77/H76</f>
        <v>0.71355394571493047</v>
      </c>
      <c r="Q77" s="283">
        <f t="shared" ref="Q77" si="97">I77/I76</f>
        <v>0.53031655779193876</v>
      </c>
      <c r="R77" s="17"/>
      <c r="S77" s="145">
        <f t="shared" si="54"/>
        <v>-0.30400353857537327</v>
      </c>
      <c r="T77" s="150">
        <f t="shared" si="55"/>
        <v>-18.323738792299171</v>
      </c>
    </row>
    <row r="78" spans="1:20" ht="19.5" customHeight="1" thickBot="1" x14ac:dyDescent="0.3">
      <c r="A78" s="315"/>
      <c r="B78" s="17" t="s">
        <v>47</v>
      </c>
      <c r="C78" s="52">
        <v>927790</v>
      </c>
      <c r="D78" s="53">
        <v>956013</v>
      </c>
      <c r="E78" s="53">
        <v>984175</v>
      </c>
      <c r="F78" s="395">
        <v>1170390</v>
      </c>
      <c r="G78" s="54">
        <v>1554518</v>
      </c>
      <c r="H78" s="53">
        <v>1031901</v>
      </c>
      <c r="I78" s="236">
        <v>1584525</v>
      </c>
      <c r="J78" s="17"/>
      <c r="K78" s="193">
        <f>C78/C76</f>
        <v>0.47429559086426709</v>
      </c>
      <c r="L78" s="55">
        <f>D78/D76</f>
        <v>0.42095712724445034</v>
      </c>
      <c r="M78" s="55">
        <f>E78/E76</f>
        <v>0.2613828038041433</v>
      </c>
      <c r="N78" s="55">
        <f>F78/F76</f>
        <v>0.2100295720000768</v>
      </c>
      <c r="O78" s="281">
        <f>G78/G76</f>
        <v>0.30163127366866116</v>
      </c>
      <c r="P78" s="282">
        <f t="shared" ref="P78" si="98">H78/H76</f>
        <v>0.28644605428506947</v>
      </c>
      <c r="Q78" s="283">
        <f t="shared" ref="Q78" si="99">I78/I76</f>
        <v>0.4696834422080613</v>
      </c>
      <c r="R78" s="17"/>
      <c r="S78" s="145">
        <f t="shared" si="54"/>
        <v>0.53553974654545344</v>
      </c>
      <c r="T78" s="148">
        <f t="shared" si="55"/>
        <v>18.323738792299181</v>
      </c>
    </row>
    <row r="79" spans="1:20" ht="19.5" customHeight="1" thickBot="1" x14ac:dyDescent="0.3">
      <c r="A79" s="22" t="s">
        <v>10</v>
      </c>
      <c r="B79" s="23"/>
      <c r="C79" s="30">
        <v>16722680</v>
      </c>
      <c r="D79" s="31">
        <v>20815998</v>
      </c>
      <c r="E79" s="31">
        <v>25150475</v>
      </c>
      <c r="F79" s="66">
        <v>23464977</v>
      </c>
      <c r="G79" s="32">
        <v>18087014</v>
      </c>
      <c r="H79" s="31">
        <v>12959490</v>
      </c>
      <c r="I79" s="235">
        <v>15016128</v>
      </c>
      <c r="K79" s="192">
        <f>C79/C94</f>
        <v>3.2035167505552464E-2</v>
      </c>
      <c r="L79" s="42">
        <f>D79/D94</f>
        <v>3.6030767966294307E-2</v>
      </c>
      <c r="M79" s="42">
        <f>E79/E94</f>
        <v>4.0346893827591594E-2</v>
      </c>
      <c r="N79" s="42">
        <f>F79/F94</f>
        <v>3.4329251623497592E-2</v>
      </c>
      <c r="O79" s="278">
        <f>G79/G94</f>
        <v>3.3610144724963043E-2</v>
      </c>
      <c r="P79" s="279">
        <f t="shared" ref="P79" si="100">H79/H94</f>
        <v>3.3493192431989782E-2</v>
      </c>
      <c r="Q79" s="280">
        <f t="shared" ref="Q79" si="101">I79/I94</f>
        <v>3.9182443062636678E-2</v>
      </c>
      <c r="S79" s="144">
        <f t="shared" si="54"/>
        <v>0.15869744874219588</v>
      </c>
      <c r="T79" s="143">
        <f t="shared" si="55"/>
        <v>0.5689250630646896</v>
      </c>
    </row>
    <row r="80" spans="1:20" ht="19.5" customHeight="1" x14ac:dyDescent="0.25">
      <c r="A80" s="44"/>
      <c r="B80" s="17" t="s">
        <v>48</v>
      </c>
      <c r="C80" s="52">
        <v>7851825</v>
      </c>
      <c r="D80" s="53">
        <v>8951873</v>
      </c>
      <c r="E80" s="53">
        <v>10247540</v>
      </c>
      <c r="F80" s="395">
        <v>8485256</v>
      </c>
      <c r="G80" s="54">
        <v>3393417</v>
      </c>
      <c r="H80" s="53">
        <v>2570487</v>
      </c>
      <c r="I80" s="236">
        <v>3787240</v>
      </c>
      <c r="J80" s="17"/>
      <c r="K80" s="193">
        <f>C80/C79</f>
        <v>0.46953149853970777</v>
      </c>
      <c r="L80" s="55">
        <f>D80/D79</f>
        <v>0.43004774500843052</v>
      </c>
      <c r="M80" s="55">
        <f>E80/E79</f>
        <v>0.40744916348498389</v>
      </c>
      <c r="N80" s="55">
        <f>F80/F79</f>
        <v>0.36161365084653607</v>
      </c>
      <c r="O80" s="281">
        <f>G80/G79</f>
        <v>0.18761620906579715</v>
      </c>
      <c r="P80" s="282">
        <f t="shared" ref="P80" si="102">H80/H79</f>
        <v>0.19834785165156962</v>
      </c>
      <c r="Q80" s="283">
        <f t="shared" ref="Q80" si="103">I80/I79</f>
        <v>0.25221148887382955</v>
      </c>
      <c r="R80" s="17"/>
      <c r="S80" s="145">
        <f t="shared" si="54"/>
        <v>0.47335504906268733</v>
      </c>
      <c r="T80" s="150">
        <f t="shared" si="55"/>
        <v>5.3863637222259921</v>
      </c>
    </row>
    <row r="81" spans="1:20" ht="19.5" customHeight="1" thickBot="1" x14ac:dyDescent="0.3">
      <c r="A81" s="315"/>
      <c r="B81" s="17" t="s">
        <v>47</v>
      </c>
      <c r="C81" s="52">
        <v>8870855</v>
      </c>
      <c r="D81" s="53">
        <v>11864125</v>
      </c>
      <c r="E81" s="53">
        <v>14902935</v>
      </c>
      <c r="F81" s="395">
        <v>14979721</v>
      </c>
      <c r="G81" s="54">
        <v>14693597</v>
      </c>
      <c r="H81" s="53">
        <v>10389003</v>
      </c>
      <c r="I81" s="236">
        <v>11228888</v>
      </c>
      <c r="J81" s="17"/>
      <c r="K81" s="193">
        <f>C81/C79</f>
        <v>0.53046850146029223</v>
      </c>
      <c r="L81" s="55">
        <f>D81/D79</f>
        <v>0.56995225499156943</v>
      </c>
      <c r="M81" s="55">
        <f>E81/E79</f>
        <v>0.59255083651501617</v>
      </c>
      <c r="N81" s="55">
        <f>F81/F79</f>
        <v>0.63838634915346393</v>
      </c>
      <c r="O81" s="281">
        <f>G81/G79</f>
        <v>0.81238379093420288</v>
      </c>
      <c r="P81" s="282">
        <f t="shared" ref="P81" si="104">H81/H79</f>
        <v>0.80165214834843035</v>
      </c>
      <c r="Q81" s="283">
        <f t="shared" ref="Q81" si="105">I81/I79</f>
        <v>0.74778851112617051</v>
      </c>
      <c r="R81" s="17"/>
      <c r="S81" s="145">
        <f t="shared" si="54"/>
        <v>8.0843657471270342E-2</v>
      </c>
      <c r="T81" s="148">
        <f t="shared" si="55"/>
        <v>-5.3863637222259841</v>
      </c>
    </row>
    <row r="82" spans="1:20" s="415" customFormat="1" ht="19.5" customHeight="1" thickBot="1" x14ac:dyDescent="0.3">
      <c r="A82" s="420" t="s">
        <v>13</v>
      </c>
      <c r="B82" s="421"/>
      <c r="C82" s="422">
        <v>18206393</v>
      </c>
      <c r="D82" s="423">
        <v>19612202</v>
      </c>
      <c r="E82" s="423">
        <v>19393201</v>
      </c>
      <c r="F82" s="424">
        <v>33027238</v>
      </c>
      <c r="G82" s="425">
        <v>27505657</v>
      </c>
      <c r="H82" s="423">
        <v>19856174</v>
      </c>
      <c r="I82" s="426">
        <v>18254852</v>
      </c>
      <c r="K82" s="215">
        <f>C82/C94</f>
        <v>3.487747474848038E-2</v>
      </c>
      <c r="L82" s="39">
        <f>D82/D94</f>
        <v>3.3947096822842374E-2</v>
      </c>
      <c r="M82" s="39">
        <f>E82/E94</f>
        <v>3.1110960000721385E-2</v>
      </c>
      <c r="N82" s="39">
        <f>F82/F94</f>
        <v>4.8318835502423094E-2</v>
      </c>
      <c r="O82" s="427">
        <f>G82/G94</f>
        <v>5.1112312542313104E-2</v>
      </c>
      <c r="P82" s="428">
        <f t="shared" ref="P82" si="106">H82/H94</f>
        <v>5.1317347885223283E-2</v>
      </c>
      <c r="Q82" s="429">
        <f t="shared" ref="Q82" si="107">I82/I94</f>
        <v>4.7633431141960114E-2</v>
      </c>
      <c r="S82" s="144">
        <f t="shared" si="54"/>
        <v>-8.0646049938925796E-2</v>
      </c>
      <c r="T82" s="143">
        <f t="shared" si="55"/>
        <v>-0.36839167432631686</v>
      </c>
    </row>
    <row r="83" spans="1:20" s="415" customFormat="1" ht="19.5" customHeight="1" x14ac:dyDescent="0.25">
      <c r="A83" s="431"/>
      <c r="B83" s="241" t="s">
        <v>48</v>
      </c>
      <c r="C83" s="242">
        <v>9409422</v>
      </c>
      <c r="D83" s="243">
        <v>10124791</v>
      </c>
      <c r="E83" s="243">
        <v>9134337</v>
      </c>
      <c r="F83" s="396">
        <v>17452801</v>
      </c>
      <c r="G83" s="244">
        <v>10781989</v>
      </c>
      <c r="H83" s="243">
        <v>7911875</v>
      </c>
      <c r="I83" s="274">
        <v>5678960</v>
      </c>
      <c r="J83" s="241"/>
      <c r="K83" s="246">
        <f>C83/C82</f>
        <v>0.51681966878337737</v>
      </c>
      <c r="L83" s="247">
        <f>D83/D82</f>
        <v>0.51624957768638113</v>
      </c>
      <c r="M83" s="247">
        <f>E83/E82</f>
        <v>0.47100718442509826</v>
      </c>
      <c r="N83" s="247">
        <f>F83/F82</f>
        <v>0.52843658921766334</v>
      </c>
      <c r="O83" s="284">
        <f>G83/G82</f>
        <v>0.39199169101832398</v>
      </c>
      <c r="P83" s="285">
        <f t="shared" ref="P83" si="108">H83/H82</f>
        <v>0.39845918956995441</v>
      </c>
      <c r="Q83" s="286">
        <f t="shared" ref="Q83" si="109">I83/I82</f>
        <v>0.3110931822399875</v>
      </c>
      <c r="R83" s="241"/>
      <c r="S83" s="145">
        <f t="shared" si="54"/>
        <v>-0.2822232403823367</v>
      </c>
      <c r="T83" s="150">
        <f t="shared" si="55"/>
        <v>-8.7366007329966919</v>
      </c>
    </row>
    <row r="84" spans="1:20" s="415" customFormat="1" ht="19.5" customHeight="1" thickBot="1" x14ac:dyDescent="0.3">
      <c r="A84" s="433"/>
      <c r="B84" s="241" t="s">
        <v>47</v>
      </c>
      <c r="C84" s="242">
        <v>8796971</v>
      </c>
      <c r="D84" s="243">
        <v>9487411</v>
      </c>
      <c r="E84" s="243">
        <v>10258864</v>
      </c>
      <c r="F84" s="396">
        <v>15574437</v>
      </c>
      <c r="G84" s="244">
        <v>16723668</v>
      </c>
      <c r="H84" s="243">
        <v>11944299</v>
      </c>
      <c r="I84" s="274">
        <v>12575892</v>
      </c>
      <c r="J84" s="241"/>
      <c r="K84" s="246">
        <f>C84/C82</f>
        <v>0.48318033121662263</v>
      </c>
      <c r="L84" s="247">
        <f>D84/D82</f>
        <v>0.48375042231361881</v>
      </c>
      <c r="M84" s="247">
        <f>E84/E82</f>
        <v>0.52899281557490174</v>
      </c>
      <c r="N84" s="247">
        <f>F84/F82</f>
        <v>0.47156341078233671</v>
      </c>
      <c r="O84" s="284">
        <f>G84/G82</f>
        <v>0.60800830898167602</v>
      </c>
      <c r="P84" s="285">
        <f t="shared" ref="P84" si="110">H84/H82</f>
        <v>0.60154081043004559</v>
      </c>
      <c r="Q84" s="286">
        <f t="shared" ref="Q84" si="111">I84/I82</f>
        <v>0.6889068177600125</v>
      </c>
      <c r="R84" s="241"/>
      <c r="S84" s="145">
        <f t="shared" si="54"/>
        <v>5.287819737265452E-2</v>
      </c>
      <c r="T84" s="148">
        <f t="shared" si="55"/>
        <v>8.7366007329966919</v>
      </c>
    </row>
    <row r="85" spans="1:20" ht="19.5" customHeight="1" thickBot="1" x14ac:dyDescent="0.3">
      <c r="A85" s="22" t="s">
        <v>12</v>
      </c>
      <c r="B85" s="23"/>
      <c r="C85" s="30">
        <v>49142172</v>
      </c>
      <c r="D85" s="31">
        <v>53572253</v>
      </c>
      <c r="E85" s="31">
        <v>64496107</v>
      </c>
      <c r="F85" s="66">
        <v>76521569</v>
      </c>
      <c r="G85" s="32">
        <v>70800143</v>
      </c>
      <c r="H85" s="31">
        <v>51461804</v>
      </c>
      <c r="I85" s="235">
        <v>55463818</v>
      </c>
      <c r="K85" s="192">
        <f>C85/C94</f>
        <v>9.4140276056629085E-2</v>
      </c>
      <c r="L85" s="42">
        <f>D85/D94</f>
        <v>9.2729131568643222E-2</v>
      </c>
      <c r="M85" s="42">
        <f>E85/E94</f>
        <v>0.10346594175346538</v>
      </c>
      <c r="N85" s="42">
        <f>F85/F94</f>
        <v>0.11195102372466986</v>
      </c>
      <c r="O85" s="278">
        <f>G85/G94</f>
        <v>0.13156417376456273</v>
      </c>
      <c r="P85" s="279">
        <f t="shared" ref="P85" si="112">H85/H94</f>
        <v>0.13300061223623319</v>
      </c>
      <c r="Q85" s="280">
        <f t="shared" ref="Q85" si="113">I85/I94</f>
        <v>0.14472491782311947</v>
      </c>
      <c r="S85" s="144">
        <f t="shared" si="54"/>
        <v>7.7766686919875566E-2</v>
      </c>
      <c r="T85" s="143">
        <f t="shared" si="55"/>
        <v>1.1724305586886281</v>
      </c>
    </row>
    <row r="86" spans="1:20" ht="19.5" customHeight="1" x14ac:dyDescent="0.25">
      <c r="A86" s="44"/>
      <c r="B86" s="17" t="s">
        <v>48</v>
      </c>
      <c r="C86" s="52">
        <v>15620227</v>
      </c>
      <c r="D86" s="53">
        <v>15852269</v>
      </c>
      <c r="E86" s="53">
        <v>16954742</v>
      </c>
      <c r="F86" s="395">
        <v>23629836</v>
      </c>
      <c r="G86" s="54">
        <v>12564521</v>
      </c>
      <c r="H86" s="53">
        <v>9148660</v>
      </c>
      <c r="I86" s="236">
        <v>7230503</v>
      </c>
      <c r="J86" s="17"/>
      <c r="K86" s="193">
        <f>C86/C85</f>
        <v>0.31785788792567005</v>
      </c>
      <c r="L86" s="55">
        <f>D86/D85</f>
        <v>0.29590446756084721</v>
      </c>
      <c r="M86" s="55">
        <f>E86/E85</f>
        <v>0.26288008359946441</v>
      </c>
      <c r="N86" s="55">
        <f>F86/F85</f>
        <v>0.30879967973474248</v>
      </c>
      <c r="O86" s="281">
        <f>G86/G85</f>
        <v>0.17746462743726379</v>
      </c>
      <c r="P86" s="282">
        <f t="shared" ref="P86" si="114">H86/H85</f>
        <v>0.17777573440682337</v>
      </c>
      <c r="Q86" s="292">
        <f t="shared" ref="Q86" si="115">I86/I85</f>
        <v>0.13036432147530846</v>
      </c>
      <c r="R86" s="17"/>
      <c r="S86" s="145">
        <f t="shared" si="54"/>
        <v>-0.20966534989823646</v>
      </c>
      <c r="T86" s="150">
        <f t="shared" si="55"/>
        <v>-4.7411412931514905</v>
      </c>
    </row>
    <row r="87" spans="1:20" ht="19.5" customHeight="1" thickBot="1" x14ac:dyDescent="0.3">
      <c r="A87" s="315"/>
      <c r="B87" s="17" t="s">
        <v>47</v>
      </c>
      <c r="C87" s="52">
        <v>33521945</v>
      </c>
      <c r="D87" s="53">
        <v>37719984</v>
      </c>
      <c r="E87" s="53">
        <v>47541365</v>
      </c>
      <c r="F87" s="395">
        <v>52891733</v>
      </c>
      <c r="G87" s="54">
        <v>58235622</v>
      </c>
      <c r="H87" s="53">
        <v>42313144</v>
      </c>
      <c r="I87" s="236">
        <v>48233315</v>
      </c>
      <c r="J87" s="17"/>
      <c r="K87" s="193">
        <f>C87/C85</f>
        <v>0.68214211207432995</v>
      </c>
      <c r="L87" s="55">
        <f>D87/D85</f>
        <v>0.70409553243915279</v>
      </c>
      <c r="M87" s="55">
        <f>E87/E85</f>
        <v>0.73711991640053565</v>
      </c>
      <c r="N87" s="55">
        <f>F87/F85</f>
        <v>0.69120032026525746</v>
      </c>
      <c r="O87" s="281">
        <f>G87/G85</f>
        <v>0.82253537256273623</v>
      </c>
      <c r="P87" s="282">
        <f t="shared" ref="P87" si="116">H87/H85</f>
        <v>0.82222426559317663</v>
      </c>
      <c r="Q87" s="283">
        <f t="shared" ref="Q87" si="117">I87/I85</f>
        <v>0.86963567852469159</v>
      </c>
      <c r="R87" s="17"/>
      <c r="S87" s="145">
        <f t="shared" si="54"/>
        <v>0.13991328557386329</v>
      </c>
      <c r="T87" s="148">
        <f t="shared" si="55"/>
        <v>4.7411412931514967</v>
      </c>
    </row>
    <row r="88" spans="1:20" ht="19.5" customHeight="1" thickBot="1" x14ac:dyDescent="0.3">
      <c r="A88" s="22" t="s">
        <v>7</v>
      </c>
      <c r="B88" s="23"/>
      <c r="C88" s="30">
        <v>226269996</v>
      </c>
      <c r="D88" s="31">
        <v>240023988</v>
      </c>
      <c r="E88" s="31">
        <v>256594413</v>
      </c>
      <c r="F88" s="66">
        <v>271544790</v>
      </c>
      <c r="G88" s="32">
        <v>200033107</v>
      </c>
      <c r="H88" s="31">
        <v>141790209</v>
      </c>
      <c r="I88" s="235">
        <v>137645944</v>
      </c>
      <c r="K88" s="192">
        <f>C88/C94</f>
        <v>0.43345906417755325</v>
      </c>
      <c r="L88" s="42">
        <f>D88/D94</f>
        <v>0.41546163762951022</v>
      </c>
      <c r="M88" s="42">
        <f>E88/E94</f>
        <v>0.41163387721560685</v>
      </c>
      <c r="N88" s="42">
        <f>F88/F94</f>
        <v>0.39726991519999411</v>
      </c>
      <c r="O88" s="278">
        <f>G88/G94</f>
        <v>0.37171097871953973</v>
      </c>
      <c r="P88" s="279">
        <f t="shared" ref="P88" si="118">H88/H94</f>
        <v>0.366450126896124</v>
      </c>
      <c r="Q88" s="280">
        <f t="shared" ref="Q88" si="119">I88/I94</f>
        <v>0.35916744739941459</v>
      </c>
      <c r="S88" s="144">
        <f t="shared" si="54"/>
        <v>-2.9228146493528336E-2</v>
      </c>
      <c r="T88" s="143">
        <f t="shared" si="55"/>
        <v>-0.72826794967094099</v>
      </c>
    </row>
    <row r="89" spans="1:20" ht="19.5" customHeight="1" x14ac:dyDescent="0.25">
      <c r="A89" s="44"/>
      <c r="B89" s="17" t="s">
        <v>48</v>
      </c>
      <c r="C89" s="52">
        <v>104024643</v>
      </c>
      <c r="D89" s="53">
        <v>116913448</v>
      </c>
      <c r="E89" s="53">
        <v>134343737</v>
      </c>
      <c r="F89" s="395">
        <v>142506462</v>
      </c>
      <c r="G89" s="54">
        <v>69368983</v>
      </c>
      <c r="H89" s="53">
        <v>52349040</v>
      </c>
      <c r="I89" s="276">
        <v>37365061</v>
      </c>
      <c r="J89" s="17"/>
      <c r="K89" s="193">
        <f>C89/C88</f>
        <v>0.45973679603547613</v>
      </c>
      <c r="L89" s="55">
        <f>D89/D88</f>
        <v>0.48709068195300548</v>
      </c>
      <c r="M89" s="55">
        <f>E89/E88</f>
        <v>0.52356454464189761</v>
      </c>
      <c r="N89" s="55">
        <f>F89/F88</f>
        <v>0.52479910220336023</v>
      </c>
      <c r="O89" s="281">
        <f>G89/G88</f>
        <v>0.34678750952961002</v>
      </c>
      <c r="P89" s="282">
        <f t="shared" ref="P89" si="120">H89/H88</f>
        <v>0.36920066885577407</v>
      </c>
      <c r="Q89" s="283">
        <f t="shared" ref="Q89" si="121">I89/I88</f>
        <v>0.27145776994344273</v>
      </c>
      <c r="R89" s="17"/>
      <c r="S89" s="145">
        <f t="shared" si="54"/>
        <v>-0.28623216395181267</v>
      </c>
      <c r="T89" s="150">
        <f t="shared" si="55"/>
        <v>-9.7742898912331349</v>
      </c>
    </row>
    <row r="90" spans="1:20" ht="19.5" customHeight="1" thickBot="1" x14ac:dyDescent="0.3">
      <c r="A90" s="315"/>
      <c r="B90" s="17" t="s">
        <v>47</v>
      </c>
      <c r="C90" s="52">
        <v>122245353</v>
      </c>
      <c r="D90" s="53">
        <v>123110540</v>
      </c>
      <c r="E90" s="53">
        <v>122250676</v>
      </c>
      <c r="F90" s="395">
        <v>129038328</v>
      </c>
      <c r="G90" s="54">
        <v>130664124</v>
      </c>
      <c r="H90" s="53">
        <v>89441169</v>
      </c>
      <c r="I90" s="236">
        <v>100280883</v>
      </c>
      <c r="J90" s="17"/>
      <c r="K90" s="193">
        <f>C90/C88</f>
        <v>0.54026320396452387</v>
      </c>
      <c r="L90" s="55">
        <f>D90/D88</f>
        <v>0.51290931804699458</v>
      </c>
      <c r="M90" s="55">
        <f>E90/E88</f>
        <v>0.47643545535810244</v>
      </c>
      <c r="N90" s="55">
        <f>F90/F88</f>
        <v>0.47520089779663971</v>
      </c>
      <c r="O90" s="281">
        <f>G90/G88</f>
        <v>0.65321249047038998</v>
      </c>
      <c r="P90" s="282">
        <f t="shared" ref="P90" si="122">H90/H88</f>
        <v>0.63079933114422593</v>
      </c>
      <c r="Q90" s="283">
        <f t="shared" ref="Q90" si="123">I90/I88</f>
        <v>0.72854223005655727</v>
      </c>
      <c r="R90" s="17"/>
      <c r="S90" s="145">
        <f t="shared" si="54"/>
        <v>0.12119378716975401</v>
      </c>
      <c r="T90" s="148">
        <f t="shared" si="55"/>
        <v>9.7742898912331349</v>
      </c>
    </row>
    <row r="91" spans="1:20" ht="19.5" customHeight="1" thickBot="1" x14ac:dyDescent="0.3">
      <c r="A91" s="22" t="s">
        <v>8</v>
      </c>
      <c r="B91" s="23"/>
      <c r="C91" s="30">
        <v>3893747</v>
      </c>
      <c r="D91" s="31">
        <v>5074930</v>
      </c>
      <c r="E91" s="31">
        <v>7528183</v>
      </c>
      <c r="F91" s="66">
        <v>6090350</v>
      </c>
      <c r="G91" s="32">
        <v>2930139</v>
      </c>
      <c r="H91" s="31">
        <v>2240956</v>
      </c>
      <c r="I91" s="235">
        <v>1803299</v>
      </c>
      <c r="K91" s="192">
        <f>C91/C94</f>
        <v>7.4591415592023761E-3</v>
      </c>
      <c r="L91" s="42">
        <f>D91/D94</f>
        <v>8.784283380272517E-3</v>
      </c>
      <c r="M91" s="42">
        <f>E91/E94</f>
        <v>1.2076861379981093E-2</v>
      </c>
      <c r="N91" s="42">
        <f>F91/F94</f>
        <v>8.9101795252204408E-3</v>
      </c>
      <c r="O91" s="278">
        <f>G91/G94</f>
        <v>5.44492285206715E-3</v>
      </c>
      <c r="P91" s="279">
        <f t="shared" ref="P91" si="124">H91/H94</f>
        <v>5.7916453918805521E-3</v>
      </c>
      <c r="Q91" s="280">
        <f t="shared" ref="Q91" si="125">I91/I94</f>
        <v>4.7054513914911791E-3</v>
      </c>
      <c r="S91" s="144">
        <f t="shared" si="54"/>
        <v>-0.19529923836077104</v>
      </c>
      <c r="T91" s="143">
        <f t="shared" si="55"/>
        <v>-0.1086194000389373</v>
      </c>
    </row>
    <row r="92" spans="1:20" ht="19.5" customHeight="1" x14ac:dyDescent="0.25">
      <c r="A92" s="44"/>
      <c r="B92" s="17" t="s">
        <v>48</v>
      </c>
      <c r="C92" s="52">
        <v>3363918</v>
      </c>
      <c r="D92" s="53">
        <v>4425759</v>
      </c>
      <c r="E92" s="53">
        <v>6896252</v>
      </c>
      <c r="F92" s="395">
        <v>5370912</v>
      </c>
      <c r="G92" s="54">
        <v>2279028</v>
      </c>
      <c r="H92" s="53">
        <v>1752538</v>
      </c>
      <c r="I92" s="236">
        <v>1204747</v>
      </c>
      <c r="J92" s="17"/>
      <c r="K92" s="193">
        <f>C92/C91</f>
        <v>0.86392824187087658</v>
      </c>
      <c r="L92" s="55">
        <f>D92/D91</f>
        <v>0.87208276764408577</v>
      </c>
      <c r="M92" s="55">
        <f>E92/E91</f>
        <v>0.91605796511588522</v>
      </c>
      <c r="N92" s="55">
        <f>F92/F91</f>
        <v>0.88187247038347549</v>
      </c>
      <c r="O92" s="281">
        <f>G92/G91</f>
        <v>0.77778835748065189</v>
      </c>
      <c r="P92" s="282">
        <f t="shared" ref="P92" si="126">H92/H91</f>
        <v>0.78204926825872534</v>
      </c>
      <c r="Q92" s="283">
        <f t="shared" ref="Q92" si="127">I92/I91</f>
        <v>0.66807944772331151</v>
      </c>
      <c r="R92" s="17"/>
      <c r="S92" s="145">
        <f t="shared" si="54"/>
        <v>-0.31257011260240863</v>
      </c>
      <c r="T92" s="150">
        <f t="shared" si="55"/>
        <v>-11.396982053541382</v>
      </c>
    </row>
    <row r="93" spans="1:20" ht="19.5" customHeight="1" thickBot="1" x14ac:dyDescent="0.3">
      <c r="A93" s="315"/>
      <c r="B93" s="17" t="s">
        <v>47</v>
      </c>
      <c r="C93" s="52">
        <v>529829</v>
      </c>
      <c r="D93" s="53">
        <v>649171</v>
      </c>
      <c r="E93" s="53">
        <v>631931</v>
      </c>
      <c r="F93" s="395">
        <v>719438</v>
      </c>
      <c r="G93" s="54">
        <v>651111</v>
      </c>
      <c r="H93" s="53">
        <v>488418</v>
      </c>
      <c r="I93" s="236">
        <v>598552</v>
      </c>
      <c r="J93" s="17"/>
      <c r="K93" s="193">
        <f>C93/C91</f>
        <v>0.13607175812912345</v>
      </c>
      <c r="L93" s="55">
        <f>D93/D91</f>
        <v>0.12791723235591426</v>
      </c>
      <c r="M93" s="55">
        <f>E93/E91</f>
        <v>8.3942034884114794E-2</v>
      </c>
      <c r="N93" s="55">
        <f>F93/F91</f>
        <v>0.11812752961652451</v>
      </c>
      <c r="O93" s="281">
        <f>G93/G91</f>
        <v>0.22221164251934805</v>
      </c>
      <c r="P93" s="282">
        <f t="shared" ref="P93" si="128">H93/H91</f>
        <v>0.21795073174127472</v>
      </c>
      <c r="Q93" s="283">
        <f t="shared" ref="Q93" si="129">I93/I91</f>
        <v>0.33192055227668843</v>
      </c>
      <c r="R93" s="17"/>
      <c r="S93" s="145">
        <f t="shared" si="54"/>
        <v>0.22549128001015523</v>
      </c>
      <c r="T93" s="148">
        <f t="shared" si="55"/>
        <v>11.396982053541372</v>
      </c>
    </row>
    <row r="94" spans="1:20" ht="19.5" customHeight="1" thickBot="1" x14ac:dyDescent="0.3">
      <c r="A94" s="461" t="s">
        <v>31</v>
      </c>
      <c r="B94" s="478"/>
      <c r="C94" s="328">
        <v>522010069</v>
      </c>
      <c r="D94" s="329">
        <v>577728402</v>
      </c>
      <c r="E94" s="323">
        <f t="shared" ref="E94" si="130">E55+E58+E61+E64+E67+E70+E73+E76+E79+E82+E85+E88+E91</f>
        <v>623355917</v>
      </c>
      <c r="F94" s="323">
        <v>683527193</v>
      </c>
      <c r="G94" s="323">
        <v>538141509</v>
      </c>
      <c r="H94" s="317">
        <f t="shared" ref="H94:I94" si="131">H55+H58+H61+H64+H67+H70+H73+H76+H79+H82+H85+H88+H91</f>
        <v>386929076</v>
      </c>
      <c r="I94" s="333">
        <f t="shared" si="131"/>
        <v>383236134</v>
      </c>
      <c r="K94" s="320">
        <f t="shared" ref="K94" si="132">K55+K58+K61+K64+K67+K70+K73+K76+K79+K82+K85+K88+K91</f>
        <v>0.99999999999999989</v>
      </c>
      <c r="L94" s="321">
        <f t="shared" ref="L94:M94" si="133">L55+L58+L61+L64+L67+L70+L73+L76+L79+L82+L85+L88+L91</f>
        <v>1</v>
      </c>
      <c r="M94" s="321">
        <f t="shared" si="133"/>
        <v>1</v>
      </c>
      <c r="N94" s="321">
        <f t="shared" ref="N94" si="134">N55+N58+N61+N64+N67+N70+N73+N76+N79+N82+N85+N88+N91</f>
        <v>1.0000000014629995</v>
      </c>
      <c r="O94" s="322">
        <f t="shared" ref="O94:Q94" si="135">O55+O58+O61+O64+O67+O70+O73+O76+O79+O82+O85+O88+O91</f>
        <v>1.0000000074329891</v>
      </c>
      <c r="P94" s="334">
        <f t="shared" si="135"/>
        <v>1</v>
      </c>
      <c r="Q94" s="335">
        <f t="shared" si="135"/>
        <v>1.0000000000000002</v>
      </c>
      <c r="S94" s="225">
        <f t="shared" si="54"/>
        <v>-9.5442349233015502E-3</v>
      </c>
      <c r="T94" s="229">
        <f t="shared" si="55"/>
        <v>2.2204460492503131E-14</v>
      </c>
    </row>
    <row r="95" spans="1:20" ht="19.5" customHeight="1" x14ac:dyDescent="0.25">
      <c r="A95" s="44"/>
      <c r="B95" s="17" t="s">
        <v>48</v>
      </c>
      <c r="C95" s="326">
        <f t="shared" ref="C95" si="136">C56+C59+C62+C65+C68+C71+C74+C77+C80+C83+C86+C89+C92</f>
        <v>251533440</v>
      </c>
      <c r="D95" s="53">
        <f t="shared" ref="D95:E95" si="137">D56+D59+D62+D65+D68+D71+D74+D77+D80+D83+D86+D89+D92</f>
        <v>288451381</v>
      </c>
      <c r="E95" s="53">
        <f t="shared" si="137"/>
        <v>313935902</v>
      </c>
      <c r="F95" s="53">
        <f t="shared" ref="F95" si="138">F56+F59+F62+F65+F68+F71+F74+F77+F80+F83+F86+F89+F92</f>
        <v>351270522</v>
      </c>
      <c r="G95" s="324">
        <f t="shared" ref="G95:I95" si="139">G56+G59+G62+G65+G68+G71+G74+G77+G80+G83+G86+G89+G92</f>
        <v>187039708</v>
      </c>
      <c r="H95" s="52">
        <f t="shared" si="139"/>
        <v>139267944</v>
      </c>
      <c r="I95" s="236">
        <f t="shared" si="139"/>
        <v>106422430</v>
      </c>
      <c r="J95" s="18"/>
      <c r="K95" s="330">
        <f>C95/C94</f>
        <v>0.4818555329437525</v>
      </c>
      <c r="L95" s="282">
        <f>D95/D94</f>
        <v>0.49928544278146808</v>
      </c>
      <c r="M95" s="282">
        <f>E95/E94</f>
        <v>0.50362223801591022</v>
      </c>
      <c r="N95" s="282">
        <f>F95/F94</f>
        <v>0.51390862806536508</v>
      </c>
      <c r="O95" s="316">
        <f t="shared" ref="O95" si="140">G95/G94</f>
        <v>0.34756603025766591</v>
      </c>
      <c r="P95" s="331">
        <f t="shared" ref="P95" si="141">H95/H94</f>
        <v>0.35993145162344947</v>
      </c>
      <c r="Q95" s="283">
        <f t="shared" ref="Q95" si="142">I95/I94</f>
        <v>0.27769414352770816</v>
      </c>
      <c r="R95" s="18"/>
      <c r="S95" s="145">
        <f t="shared" si="54"/>
        <v>-0.23584403601161802</v>
      </c>
      <c r="T95" s="150">
        <f t="shared" si="55"/>
        <v>-8.2237308095741319</v>
      </c>
    </row>
    <row r="96" spans="1:20" ht="19.5" customHeight="1" thickBot="1" x14ac:dyDescent="0.3">
      <c r="A96" s="59"/>
      <c r="B96" s="45" t="s">
        <v>47</v>
      </c>
      <c r="C96" s="327">
        <f t="shared" ref="C96" si="143">C57+C60+C63+C66+C69+C72+C75+C78+C81+C84+C87+C90+C93</f>
        <v>270476629</v>
      </c>
      <c r="D96" s="61">
        <f t="shared" ref="D96:E96" si="144">D57+D60+D63+D66+D69+D72+D75+D78+D81+D84+D87+D90+D93</f>
        <v>289277021</v>
      </c>
      <c r="E96" s="61">
        <f t="shared" si="144"/>
        <v>309420015</v>
      </c>
      <c r="F96" s="61">
        <f t="shared" ref="F96" si="145">F57+F60+F63+F66+F69+F72+F75+F78+F81+F84+F87+F90+F93</f>
        <v>332256672</v>
      </c>
      <c r="G96" s="325">
        <f t="shared" ref="G96:I96" si="146">G57+G60+G63+G66+G69+G72+G75+G78+G81+G84+G87+G90+G93</f>
        <v>351101805</v>
      </c>
      <c r="H96" s="60">
        <f t="shared" si="146"/>
        <v>247661132</v>
      </c>
      <c r="I96" s="237">
        <f t="shared" si="146"/>
        <v>276813704</v>
      </c>
      <c r="J96" s="332"/>
      <c r="K96" s="318">
        <f>C96/C94</f>
        <v>0.5181444670562475</v>
      </c>
      <c r="L96" s="319">
        <f>D96/D94</f>
        <v>0.50071455721853186</v>
      </c>
      <c r="M96" s="319">
        <f>E96/E94</f>
        <v>0.49637776198408973</v>
      </c>
      <c r="N96" s="319">
        <f>F96/F94</f>
        <v>0.48609137339763453</v>
      </c>
      <c r="O96" s="293">
        <f t="shared" ref="O96" si="147">G96/G94</f>
        <v>0.65243397717532325</v>
      </c>
      <c r="P96" s="295">
        <f t="shared" ref="P96" si="148">H96/H94</f>
        <v>0.64006854837655058</v>
      </c>
      <c r="Q96" s="294">
        <f t="shared" ref="Q96" si="149">I96/I94</f>
        <v>0.72230585647229184</v>
      </c>
      <c r="R96" s="332"/>
      <c r="S96" s="147">
        <f t="shared" si="54"/>
        <v>0.11771153496948403</v>
      </c>
      <c r="T96" s="148">
        <f t="shared" si="55"/>
        <v>8.2237308095741248</v>
      </c>
    </row>
    <row r="99" spans="1:11" x14ac:dyDescent="0.25">
      <c r="A99" s="1" t="s">
        <v>38</v>
      </c>
      <c r="K99" s="1" t="str">
        <f>S3</f>
        <v>VARIAÇÃO (JAN.-SET)</v>
      </c>
    </row>
    <row r="100" spans="1:11" ht="15.75" thickBot="1" x14ac:dyDescent="0.3"/>
    <row r="101" spans="1:11" ht="24" customHeight="1" x14ac:dyDescent="0.25">
      <c r="A101" s="461" t="s">
        <v>37</v>
      </c>
      <c r="B101" s="478"/>
      <c r="C101" s="463">
        <v>2016</v>
      </c>
      <c r="D101" s="456">
        <v>2017</v>
      </c>
      <c r="E101" s="456">
        <v>2018</v>
      </c>
      <c r="F101" s="456">
        <v>2019</v>
      </c>
      <c r="G101" s="467">
        <v>2020</v>
      </c>
      <c r="H101" s="470" t="str">
        <f>H5</f>
        <v>janeiro - setembro</v>
      </c>
      <c r="I101" s="469"/>
      <c r="K101" s="471" t="s">
        <v>99</v>
      </c>
    </row>
    <row r="102" spans="1:11" ht="20.25" customHeight="1" thickBot="1" x14ac:dyDescent="0.3">
      <c r="A102" s="479"/>
      <c r="B102" s="480"/>
      <c r="C102" s="481"/>
      <c r="D102" s="457"/>
      <c r="E102" s="457"/>
      <c r="F102" s="457"/>
      <c r="G102" s="486"/>
      <c r="H102" s="314">
        <v>2020</v>
      </c>
      <c r="I102" s="251">
        <v>2021</v>
      </c>
      <c r="K102" s="472"/>
    </row>
    <row r="103" spans="1:11" ht="20.100000000000001" customHeight="1" thickBot="1" x14ac:dyDescent="0.3">
      <c r="A103" s="22" t="s">
        <v>11</v>
      </c>
      <c r="B103" s="23"/>
      <c r="C103" s="69">
        <f>C55/C7</f>
        <v>4.4284264738846284</v>
      </c>
      <c r="D103" s="216">
        <f t="shared" ref="D103:I103" si="150">D55/D7</f>
        <v>4.6757027816022907</v>
      </c>
      <c r="E103" s="216">
        <f t="shared" si="150"/>
        <v>4.7856998097440906</v>
      </c>
      <c r="F103" s="216">
        <f t="shared" ref="F103" si="151">F55/F7</f>
        <v>4.8555469169707486</v>
      </c>
      <c r="G103" s="195">
        <f t="shared" si="150"/>
        <v>4.2096390843753655</v>
      </c>
      <c r="H103" s="216">
        <f t="shared" si="150"/>
        <v>4.1304243440774036</v>
      </c>
      <c r="I103" s="238">
        <f t="shared" si="150"/>
        <v>4.0557554356480745</v>
      </c>
      <c r="K103" s="43">
        <f>(I103-H103)/H103</f>
        <v>-1.8077781411587033E-2</v>
      </c>
    </row>
    <row r="104" spans="1:11" ht="20.100000000000001" customHeight="1" x14ac:dyDescent="0.25">
      <c r="A104" s="44"/>
      <c r="B104" s="17" t="s">
        <v>48</v>
      </c>
      <c r="C104" s="70">
        <f t="shared" ref="C104:I104" si="152">C56/C8</f>
        <v>8.3407750570927028</v>
      </c>
      <c r="D104" s="56">
        <f t="shared" si="152"/>
        <v>8.3926113663102786</v>
      </c>
      <c r="E104" s="56">
        <f t="shared" si="152"/>
        <v>8.7688624445989944</v>
      </c>
      <c r="F104" s="56">
        <f t="shared" ref="F104" si="153">F56/F8</f>
        <v>8.8616296213916463</v>
      </c>
      <c r="G104" s="196">
        <f t="shared" si="152"/>
        <v>8.7098619598500981</v>
      </c>
      <c r="H104" s="56">
        <f t="shared" si="152"/>
        <v>8.8486579691740275</v>
      </c>
      <c r="I104" s="239">
        <f t="shared" si="152"/>
        <v>8.6843568470520083</v>
      </c>
      <c r="K104" s="58">
        <f t="shared" ref="K104:K144" si="154">(I104-H104)/H104</f>
        <v>-1.8567914218675104E-2</v>
      </c>
    </row>
    <row r="105" spans="1:11" ht="20.100000000000001" customHeight="1" thickBot="1" x14ac:dyDescent="0.3">
      <c r="A105" s="44"/>
      <c r="B105" s="17" t="s">
        <v>47</v>
      </c>
      <c r="C105" s="70">
        <f t="shared" ref="C105:I105" si="155">C57/C9</f>
        <v>3.1072184101681737</v>
      </c>
      <c r="D105" s="56">
        <f t="shared" si="155"/>
        <v>3.1804030646425181</v>
      </c>
      <c r="E105" s="56">
        <f t="shared" si="155"/>
        <v>3.2743204425841306</v>
      </c>
      <c r="F105" s="56">
        <f t="shared" ref="F105" si="156">F57/F9</f>
        <v>3.2864479670346234</v>
      </c>
      <c r="G105" s="196">
        <f t="shared" si="155"/>
        <v>3.2743550908017451</v>
      </c>
      <c r="H105" s="56">
        <f t="shared" si="155"/>
        <v>3.2533580731356162</v>
      </c>
      <c r="I105" s="239">
        <f t="shared" si="155"/>
        <v>3.3182040001560997</v>
      </c>
      <c r="K105" s="58">
        <f t="shared" si="154"/>
        <v>1.9931998127087326E-2</v>
      </c>
    </row>
    <row r="106" spans="1:11" ht="20.100000000000001" customHeight="1" thickBot="1" x14ac:dyDescent="0.3">
      <c r="A106" s="22" t="s">
        <v>23</v>
      </c>
      <c r="B106" s="23"/>
      <c r="C106" s="69">
        <f t="shared" ref="C106:I106" si="157">C58/C10</f>
        <v>4.5605208350719852</v>
      </c>
      <c r="D106" s="216">
        <f t="shared" si="157"/>
        <v>5.2979740105632986</v>
      </c>
      <c r="E106" s="216">
        <f t="shared" si="157"/>
        <v>5.4536789402752657</v>
      </c>
      <c r="F106" s="216">
        <f t="shared" ref="F106" si="158">F58/F10</f>
        <v>6.4971067216215594</v>
      </c>
      <c r="G106" s="195">
        <f t="shared" si="157"/>
        <v>6.3082842651431239</v>
      </c>
      <c r="H106" s="216">
        <f t="shared" si="157"/>
        <v>6.3101683917155107</v>
      </c>
      <c r="I106" s="238">
        <f t="shared" si="157"/>
        <v>6.2291069119470412</v>
      </c>
      <c r="K106" s="43">
        <f t="shared" si="154"/>
        <v>-1.2846167445371724E-2</v>
      </c>
    </row>
    <row r="107" spans="1:11" ht="20.100000000000001" customHeight="1" x14ac:dyDescent="0.25">
      <c r="A107" s="44"/>
      <c r="B107" s="17" t="s">
        <v>48</v>
      </c>
      <c r="C107" s="70">
        <f t="shared" ref="C107:I107" si="159">C59/C11</f>
        <v>5.2730976957792945</v>
      </c>
      <c r="D107" s="56">
        <f t="shared" si="159"/>
        <v>6.1131859492436869</v>
      </c>
      <c r="E107" s="56">
        <f t="shared" si="159"/>
        <v>5.6729808754556217</v>
      </c>
      <c r="F107" s="56">
        <f t="shared" ref="F107" si="160">F59/F11</f>
        <v>6.9424964576496411</v>
      </c>
      <c r="G107" s="196">
        <f t="shared" si="159"/>
        <v>6.4647493741631248</v>
      </c>
      <c r="H107" s="56">
        <f t="shared" si="159"/>
        <v>6.6526187822915608</v>
      </c>
      <c r="I107" s="239">
        <f t="shared" si="159"/>
        <v>5.7583639866876863</v>
      </c>
      <c r="K107" s="58">
        <f t="shared" si="154"/>
        <v>-0.1344214699306488</v>
      </c>
    </row>
    <row r="108" spans="1:11" ht="20.100000000000001" customHeight="1" thickBot="1" x14ac:dyDescent="0.3">
      <c r="A108" s="44"/>
      <c r="B108" s="17" t="s">
        <v>47</v>
      </c>
      <c r="C108" s="70">
        <f t="shared" ref="C108:I108" si="161">C60/C12</f>
        <v>3.0683299669482187</v>
      </c>
      <c r="D108" s="56">
        <f t="shared" si="161"/>
        <v>3.4523042163670796</v>
      </c>
      <c r="E108" s="56">
        <f t="shared" si="161"/>
        <v>4.9327896800144559</v>
      </c>
      <c r="F108" s="56">
        <f t="shared" ref="F108" si="162">F60/F12</f>
        <v>5.4892722757062522</v>
      </c>
      <c r="G108" s="196">
        <f t="shared" si="161"/>
        <v>6.1064703183012803</v>
      </c>
      <c r="H108" s="56">
        <f t="shared" si="161"/>
        <v>5.8420555688441835</v>
      </c>
      <c r="I108" s="239">
        <f t="shared" si="161"/>
        <v>6.6743427524151713</v>
      </c>
      <c r="K108" s="58">
        <f t="shared" si="154"/>
        <v>0.14246478380137198</v>
      </c>
    </row>
    <row r="109" spans="1:11" ht="20.100000000000001" customHeight="1" thickBot="1" x14ac:dyDescent="0.3">
      <c r="A109" s="22" t="s">
        <v>17</v>
      </c>
      <c r="B109" s="23"/>
      <c r="C109" s="69">
        <f t="shared" ref="C109:I109" si="163">C61/C13</f>
        <v>7.1257605298372049</v>
      </c>
      <c r="D109" s="216">
        <f t="shared" si="163"/>
        <v>7.7304463913273862</v>
      </c>
      <c r="E109" s="216">
        <f t="shared" si="163"/>
        <v>8.490370157118889</v>
      </c>
      <c r="F109" s="216">
        <f t="shared" ref="F109" si="164">F61/F13</f>
        <v>9.6140320170026428</v>
      </c>
      <c r="G109" s="195">
        <f t="shared" si="163"/>
        <v>8.2604880226050419</v>
      </c>
      <c r="H109" s="216">
        <f t="shared" si="163"/>
        <v>8.3323298733959348</v>
      </c>
      <c r="I109" s="238">
        <f t="shared" si="163"/>
        <v>7.7702604259943229</v>
      </c>
      <c r="K109" s="43">
        <f t="shared" si="154"/>
        <v>-6.7456456470383855E-2</v>
      </c>
    </row>
    <row r="110" spans="1:11" ht="20.100000000000001" customHeight="1" x14ac:dyDescent="0.25">
      <c r="A110" s="44"/>
      <c r="B110" s="17" t="s">
        <v>48</v>
      </c>
      <c r="C110" s="70">
        <f t="shared" ref="C110:I110" si="165">C62/C14</f>
        <v>13.142143378334337</v>
      </c>
      <c r="D110" s="56">
        <f t="shared" si="165"/>
        <v>14.005606159422275</v>
      </c>
      <c r="E110" s="56">
        <f t="shared" si="165"/>
        <v>15.710852034383059</v>
      </c>
      <c r="F110" s="56">
        <f t="shared" ref="F110" si="166">F62/F14</f>
        <v>16.516943049386594</v>
      </c>
      <c r="G110" s="336">
        <f t="shared" si="165"/>
        <v>16.821187510456113</v>
      </c>
      <c r="H110" s="337">
        <f t="shared" si="165"/>
        <v>16.88889692681704</v>
      </c>
      <c r="I110" s="338">
        <f t="shared" si="165"/>
        <v>16.00096433205352</v>
      </c>
      <c r="K110" s="58">
        <f t="shared" si="154"/>
        <v>-5.2574931246907868E-2</v>
      </c>
    </row>
    <row r="111" spans="1:11" ht="20.100000000000001" customHeight="1" thickBot="1" x14ac:dyDescent="0.3">
      <c r="A111" s="44"/>
      <c r="B111" s="17" t="s">
        <v>47</v>
      </c>
      <c r="C111" s="70">
        <f t="shared" ref="C111:I111" si="167">C63/C15</f>
        <v>4.6082630427651941</v>
      </c>
      <c r="D111" s="56">
        <f t="shared" si="167"/>
        <v>4.758014830125072</v>
      </c>
      <c r="E111" s="56">
        <f t="shared" si="167"/>
        <v>5.2158887373037963</v>
      </c>
      <c r="F111" s="56">
        <f t="shared" ref="F111" si="168">F63/F15</f>
        <v>5.8825082348237476</v>
      </c>
      <c r="G111" s="336">
        <f t="shared" si="167"/>
        <v>5.9332310848592051</v>
      </c>
      <c r="H111" s="337">
        <f t="shared" si="167"/>
        <v>5.7607644103579636</v>
      </c>
      <c r="I111" s="338">
        <f t="shared" si="167"/>
        <v>6.0209007872528897</v>
      </c>
      <c r="K111" s="58">
        <f t="shared" si="154"/>
        <v>4.5156572698441887E-2</v>
      </c>
    </row>
    <row r="112" spans="1:11" ht="20.100000000000001" customHeight="1" thickBot="1" x14ac:dyDescent="0.3">
      <c r="A112" s="22" t="s">
        <v>9</v>
      </c>
      <c r="B112" s="23"/>
      <c r="C112" s="69">
        <f t="shared" ref="C112:I112" si="169">C64/C16</f>
        <v>3.5011749527715064</v>
      </c>
      <c r="D112" s="216">
        <f t="shared" si="169"/>
        <v>2.6659959758551306</v>
      </c>
      <c r="E112" s="216">
        <f t="shared" si="169"/>
        <v>2.6054427545742298</v>
      </c>
      <c r="F112" s="216">
        <f t="shared" ref="F112" si="170">F64/F16</f>
        <v>2.2210337066591532</v>
      </c>
      <c r="G112" s="195">
        <f t="shared" si="169"/>
        <v>2.3451729345858459</v>
      </c>
      <c r="H112" s="216">
        <f t="shared" si="169"/>
        <v>2.4075888151776303</v>
      </c>
      <c r="I112" s="238">
        <f t="shared" si="169"/>
        <v>1.9968643927477441</v>
      </c>
      <c r="K112" s="43">
        <f t="shared" si="154"/>
        <v>-0.17059575116840842</v>
      </c>
    </row>
    <row r="113" spans="1:11" ht="20.100000000000001" customHeight="1" x14ac:dyDescent="0.25">
      <c r="A113" s="44"/>
      <c r="B113" s="17" t="s">
        <v>48</v>
      </c>
      <c r="C113" s="70">
        <f t="shared" ref="C113:I113" si="171">C65/C17</f>
        <v>6.3988203266787655</v>
      </c>
      <c r="D113" s="56">
        <f t="shared" si="171"/>
        <v>3.142810838843511</v>
      </c>
      <c r="E113" s="56">
        <f t="shared" si="171"/>
        <v>3.4584985053288277</v>
      </c>
      <c r="F113" s="56">
        <f t="shared" ref="F113" si="172">F65/F17</f>
        <v>2.8007500021904268</v>
      </c>
      <c r="G113" s="196">
        <f t="shared" si="171"/>
        <v>3.0593498746433818</v>
      </c>
      <c r="H113" s="56">
        <f t="shared" si="171"/>
        <v>2.8366807610993656</v>
      </c>
      <c r="I113" s="239">
        <f t="shared" si="171"/>
        <v>7.0727272727272723</v>
      </c>
      <c r="K113" s="58">
        <f t="shared" si="154"/>
        <v>1.493310974473635</v>
      </c>
    </row>
    <row r="114" spans="1:11" ht="20.100000000000001" customHeight="1" thickBot="1" x14ac:dyDescent="0.3">
      <c r="A114" s="315"/>
      <c r="B114" s="17" t="s">
        <v>47</v>
      </c>
      <c r="C114" s="70">
        <f t="shared" ref="C114:I114" si="173">C66/C18</f>
        <v>1.8313554028732042</v>
      </c>
      <c r="D114" s="56">
        <f t="shared" si="173"/>
        <v>2.1490453320838703</v>
      </c>
      <c r="E114" s="56">
        <f t="shared" si="173"/>
        <v>1.8330268616317045</v>
      </c>
      <c r="F114" s="56">
        <f t="shared" ref="F114" si="174">F66/F18</f>
        <v>1.8614387112903401</v>
      </c>
      <c r="G114" s="196">
        <f t="shared" si="173"/>
        <v>2.1099038803844783</v>
      </c>
      <c r="H114" s="56">
        <f t="shared" si="173"/>
        <v>2.1745910264995696</v>
      </c>
      <c r="I114" s="239">
        <f t="shared" si="173"/>
        <v>1.8997015303162934</v>
      </c>
      <c r="K114" s="58">
        <f t="shared" si="154"/>
        <v>-0.12640974456045867</v>
      </c>
    </row>
    <row r="115" spans="1:11" ht="20.100000000000001" customHeight="1" thickBot="1" x14ac:dyDescent="0.3">
      <c r="A115" s="22" t="s">
        <v>21</v>
      </c>
      <c r="B115" s="23"/>
      <c r="C115" s="69">
        <f t="shared" ref="C115:I115" si="175">C67/C19</f>
        <v>10.028136994390316</v>
      </c>
      <c r="D115" s="216">
        <f t="shared" si="175"/>
        <v>6.7565890903751562</v>
      </c>
      <c r="E115" s="216">
        <f t="shared" si="175"/>
        <v>7.4121746431570106</v>
      </c>
      <c r="F115" s="216">
        <f t="shared" ref="F115" si="176">F67/F19</f>
        <v>8.079265819361817</v>
      </c>
      <c r="G115" s="195">
        <f t="shared" si="175"/>
        <v>8.3095723762794709</v>
      </c>
      <c r="H115" s="216">
        <f t="shared" si="175"/>
        <v>8.2918448221920951</v>
      </c>
      <c r="I115" s="238">
        <f t="shared" si="175"/>
        <v>6.896110639101293</v>
      </c>
      <c r="K115" s="43">
        <f t="shared" si="154"/>
        <v>-0.16832613405346089</v>
      </c>
    </row>
    <row r="116" spans="1:11" ht="20.100000000000001" customHeight="1" x14ac:dyDescent="0.25">
      <c r="A116" s="44"/>
      <c r="B116" s="17" t="s">
        <v>48</v>
      </c>
      <c r="C116" s="70">
        <f t="shared" ref="C116:I116" si="177">C68/C20</f>
        <v>13.75466297322253</v>
      </c>
      <c r="D116" s="56">
        <f t="shared" si="177"/>
        <v>10.495685902002691</v>
      </c>
      <c r="E116" s="56">
        <f t="shared" si="177"/>
        <v>12.950920856147336</v>
      </c>
      <c r="F116" s="56">
        <f t="shared" ref="F116" si="178">F68/F20</f>
        <v>10.068164450557848</v>
      </c>
      <c r="G116" s="196">
        <f t="shared" si="177"/>
        <v>9.1511891531451433</v>
      </c>
      <c r="H116" s="56">
        <f t="shared" si="177"/>
        <v>9.2064728224442245</v>
      </c>
      <c r="I116" s="239">
        <f t="shared" si="177"/>
        <v>8.9388248569356001</v>
      </c>
      <c r="K116" s="58">
        <f t="shared" si="154"/>
        <v>-2.9071716244698211E-2</v>
      </c>
    </row>
    <row r="117" spans="1:11" ht="20.100000000000001" customHeight="1" thickBot="1" x14ac:dyDescent="0.3">
      <c r="A117" s="315"/>
      <c r="B117" s="17" t="s">
        <v>47</v>
      </c>
      <c r="C117" s="70">
        <f t="shared" ref="C117:I117" si="179">C69/C21</f>
        <v>3.4174447174447176</v>
      </c>
      <c r="D117" s="56">
        <f t="shared" si="179"/>
        <v>3.5232390991854334</v>
      </c>
      <c r="E117" s="56">
        <f t="shared" si="179"/>
        <v>3.3732123411978221</v>
      </c>
      <c r="F117" s="56">
        <f t="shared" ref="F117" si="180">F69/F21</f>
        <v>4.1576092415871422</v>
      </c>
      <c r="G117" s="196">
        <f t="shared" si="179"/>
        <v>4.2929882253102791</v>
      </c>
      <c r="H117" s="56">
        <f t="shared" si="179"/>
        <v>4.2126690391459078</v>
      </c>
      <c r="I117" s="239">
        <f t="shared" si="179"/>
        <v>4.009226563389908</v>
      </c>
      <c r="K117" s="58">
        <f t="shared" si="154"/>
        <v>-4.8293011833003267E-2</v>
      </c>
    </row>
    <row r="118" spans="1:11" ht="20.100000000000001" customHeight="1" thickBot="1" x14ac:dyDescent="0.3">
      <c r="A118" s="22" t="s">
        <v>29</v>
      </c>
      <c r="B118" s="23"/>
      <c r="C118" s="69">
        <f t="shared" ref="C118:I118" si="181">C70/C22</f>
        <v>2.5565231547833585</v>
      </c>
      <c r="D118" s="216">
        <f t="shared" si="181"/>
        <v>3.3287498623254157</v>
      </c>
      <c r="E118" s="216">
        <f t="shared" si="181"/>
        <v>3.2278217788349703</v>
      </c>
      <c r="F118" s="216">
        <f t="shared" ref="F118" si="182">F70/F22</f>
        <v>3.3963630686523398</v>
      </c>
      <c r="G118" s="195">
        <f t="shared" si="181"/>
        <v>3.9098843832144108</v>
      </c>
      <c r="H118" s="216">
        <f t="shared" si="181"/>
        <v>3.6830858314735511</v>
      </c>
      <c r="I118" s="238">
        <f t="shared" si="181"/>
        <v>5.1176054784068938</v>
      </c>
      <c r="K118" s="43">
        <f t="shared" si="154"/>
        <v>0.38948851929399958</v>
      </c>
    </row>
    <row r="119" spans="1:11" ht="20.100000000000001" customHeight="1" x14ac:dyDescent="0.25">
      <c r="A119" s="44"/>
      <c r="B119" s="17" t="s">
        <v>48</v>
      </c>
      <c r="C119" s="70">
        <f t="shared" ref="C119:I119" si="183">C71/C23</f>
        <v>21.465735798703776</v>
      </c>
      <c r="D119" s="56">
        <f t="shared" si="183"/>
        <v>14.720789007092199</v>
      </c>
      <c r="E119" s="56">
        <f t="shared" si="183"/>
        <v>12.061285530956013</v>
      </c>
      <c r="F119" s="56">
        <f t="shared" ref="F119" si="184">F71/F23</f>
        <v>11.294826300496284</v>
      </c>
      <c r="G119" s="196">
        <f t="shared" si="183"/>
        <v>13.343641876226146</v>
      </c>
      <c r="H119" s="56">
        <f t="shared" si="183"/>
        <v>12.624800920191117</v>
      </c>
      <c r="I119" s="239">
        <f t="shared" si="183"/>
        <v>19.824734299516908</v>
      </c>
      <c r="K119" s="58">
        <f t="shared" si="154"/>
        <v>0.57030074571796086</v>
      </c>
    </row>
    <row r="120" spans="1:11" ht="20.100000000000001" customHeight="1" thickBot="1" x14ac:dyDescent="0.3">
      <c r="A120" s="315"/>
      <c r="B120" s="17" t="s">
        <v>47</v>
      </c>
      <c r="C120" s="70">
        <f t="shared" ref="C120:I120" si="185">C72/C24</f>
        <v>2.1756047266454122</v>
      </c>
      <c r="D120" s="56">
        <f t="shared" si="185"/>
        <v>2.6124092046803837</v>
      </c>
      <c r="E120" s="56">
        <f t="shared" si="185"/>
        <v>2.3239647922346882</v>
      </c>
      <c r="F120" s="56">
        <f t="shared" ref="F120" si="186">F72/F24</f>
        <v>2.6343167682601587</v>
      </c>
      <c r="G120" s="196">
        <f t="shared" si="185"/>
        <v>3.3748275317928198</v>
      </c>
      <c r="H120" s="56">
        <f t="shared" si="185"/>
        <v>3.1673076088814942</v>
      </c>
      <c r="I120" s="239">
        <f t="shared" si="185"/>
        <v>4.2110088464653845</v>
      </c>
      <c r="K120" s="58">
        <f t="shared" si="154"/>
        <v>0.32952316808674731</v>
      </c>
    </row>
    <row r="121" spans="1:11" ht="20.100000000000001" customHeight="1" thickBot="1" x14ac:dyDescent="0.3">
      <c r="A121" s="22" t="s">
        <v>30</v>
      </c>
      <c r="B121" s="23"/>
      <c r="C121" s="69">
        <f t="shared" ref="C121:I121" si="187">C73/C25</f>
        <v>5.3955760221934037</v>
      </c>
      <c r="D121" s="216">
        <f t="shared" si="187"/>
        <v>5.1799325929553977</v>
      </c>
      <c r="E121" s="216">
        <f t="shared" si="187"/>
        <v>4.7635860641355796</v>
      </c>
      <c r="F121" s="216">
        <f t="shared" ref="F121" si="188">F73/F25</f>
        <v>4.945475514244956</v>
      </c>
      <c r="G121" s="195">
        <f t="shared" si="187"/>
        <v>4.4667968849598783</v>
      </c>
      <c r="H121" s="216">
        <f t="shared" si="187"/>
        <v>4.5118953324767821</v>
      </c>
      <c r="I121" s="238">
        <f t="shared" si="187"/>
        <v>4.1977675012473972</v>
      </c>
      <c r="K121" s="43">
        <f t="shared" si="154"/>
        <v>-6.9622145036982955E-2</v>
      </c>
    </row>
    <row r="122" spans="1:11" ht="20.100000000000001" customHeight="1" x14ac:dyDescent="0.25">
      <c r="A122" s="44"/>
      <c r="B122" s="17" t="s">
        <v>6</v>
      </c>
      <c r="C122" s="70">
        <f t="shared" ref="C122:I122" si="189">C74/C26</f>
        <v>8.5465300809799558</v>
      </c>
      <c r="D122" s="56">
        <f t="shared" si="189"/>
        <v>10.986867547585044</v>
      </c>
      <c r="E122" s="56">
        <f t="shared" si="189"/>
        <v>8.4069324817011086</v>
      </c>
      <c r="F122" s="56">
        <f t="shared" ref="F122" si="190">F74/F26</f>
        <v>8.1401663674342579</v>
      </c>
      <c r="G122" s="196">
        <f t="shared" si="189"/>
        <v>7.8997118247652534</v>
      </c>
      <c r="H122" s="56">
        <f t="shared" si="189"/>
        <v>8.3598536664805501</v>
      </c>
      <c r="I122" s="239">
        <f t="shared" si="189"/>
        <v>7.2446733280077522</v>
      </c>
      <c r="K122" s="58">
        <f t="shared" si="154"/>
        <v>-0.13339711231360374</v>
      </c>
    </row>
    <row r="123" spans="1:11" ht="20.100000000000001" customHeight="1" thickBot="1" x14ac:dyDescent="0.3">
      <c r="A123" s="315"/>
      <c r="B123" s="17" t="s">
        <v>14</v>
      </c>
      <c r="C123" s="70">
        <f t="shared" ref="C123:I123" si="191">C75/C27</f>
        <v>3.0944530831492969</v>
      </c>
      <c r="D123" s="56">
        <f t="shared" si="191"/>
        <v>3.0633340492995158</v>
      </c>
      <c r="E123" s="56">
        <f t="shared" si="191"/>
        <v>3.1628049484462837</v>
      </c>
      <c r="F123" s="56">
        <f t="shared" ref="F123" si="192">F75/F27</f>
        <v>3.3549607211625481</v>
      </c>
      <c r="G123" s="196">
        <f t="shared" si="191"/>
        <v>3.5170308209089352</v>
      </c>
      <c r="H123" s="56">
        <f t="shared" si="191"/>
        <v>3.4341055291575548</v>
      </c>
      <c r="I123" s="239">
        <f t="shared" si="191"/>
        <v>3.5994385477203901</v>
      </c>
      <c r="K123" s="58">
        <f t="shared" si="154"/>
        <v>4.8144419895970479E-2</v>
      </c>
    </row>
    <row r="124" spans="1:11" ht="20.100000000000001" customHeight="1" thickBot="1" x14ac:dyDescent="0.3">
      <c r="A124" s="22" t="s">
        <v>16</v>
      </c>
      <c r="B124" s="23"/>
      <c r="C124" s="69">
        <f t="shared" ref="C124:I124" si="193">C76/C28</f>
        <v>5.2504744138606689</v>
      </c>
      <c r="D124" s="216">
        <f t="shared" si="193"/>
        <v>5.4676832997077218</v>
      </c>
      <c r="E124" s="216">
        <f t="shared" si="193"/>
        <v>4.886341132332082</v>
      </c>
      <c r="F124" s="216">
        <f t="shared" ref="F124" si="194">F76/F28</f>
        <v>6.1665357188702048</v>
      </c>
      <c r="G124" s="195">
        <f t="shared" si="193"/>
        <v>6.0748795032315179</v>
      </c>
      <c r="H124" s="216">
        <f t="shared" si="193"/>
        <v>6.2689171998907156</v>
      </c>
      <c r="I124" s="238">
        <f t="shared" si="193"/>
        <v>5.1405780251695568</v>
      </c>
      <c r="K124" s="43">
        <f t="shared" si="154"/>
        <v>-0.17998948442656554</v>
      </c>
    </row>
    <row r="125" spans="1:11" ht="20.100000000000001" customHeight="1" x14ac:dyDescent="0.25">
      <c r="A125" s="44"/>
      <c r="B125" s="17" t="s">
        <v>48</v>
      </c>
      <c r="C125" s="70">
        <f t="shared" ref="C125:I125" si="195">C77/C29</f>
        <v>8.8219907864146805</v>
      </c>
      <c r="D125" s="56">
        <f t="shared" si="195"/>
        <v>7.9278075188695167</v>
      </c>
      <c r="E125" s="56">
        <f t="shared" si="195"/>
        <v>5.3059111054299448</v>
      </c>
      <c r="F125" s="56">
        <f t="shared" ref="F125" si="196">F77/F29</f>
        <v>7.4216689735864705</v>
      </c>
      <c r="G125" s="196">
        <f t="shared" si="195"/>
        <v>7.9880529372729274</v>
      </c>
      <c r="H125" s="56">
        <f t="shared" si="195"/>
        <v>8.2618502757671983</v>
      </c>
      <c r="I125" s="239">
        <f t="shared" si="195"/>
        <v>7.3545876839595499</v>
      </c>
      <c r="K125" s="58">
        <f t="shared" si="154"/>
        <v>-0.10981348747855392</v>
      </c>
    </row>
    <row r="126" spans="1:11" ht="20.100000000000001" customHeight="1" thickBot="1" x14ac:dyDescent="0.3">
      <c r="A126" s="315"/>
      <c r="B126" s="17" t="s">
        <v>47</v>
      </c>
      <c r="C126" s="70">
        <f t="shared" ref="C126:I126" si="197">C78/C30</f>
        <v>3.6242080016250129</v>
      </c>
      <c r="D126" s="56">
        <f t="shared" si="197"/>
        <v>3.8319918871902581</v>
      </c>
      <c r="E126" s="56">
        <f t="shared" si="197"/>
        <v>3.9938925411898385</v>
      </c>
      <c r="F126" s="56">
        <f t="shared" ref="F126" si="198">F78/F30</f>
        <v>3.7690685130021739</v>
      </c>
      <c r="G126" s="196">
        <f t="shared" si="197"/>
        <v>3.9078664226530448</v>
      </c>
      <c r="H126" s="56">
        <f t="shared" si="197"/>
        <v>3.9158801898928721</v>
      </c>
      <c r="I126" s="239">
        <f t="shared" si="197"/>
        <v>3.8365386710701221</v>
      </c>
      <c r="K126" s="58">
        <f t="shared" si="154"/>
        <v>-2.0261477618118993E-2</v>
      </c>
    </row>
    <row r="127" spans="1:11" ht="20.100000000000001" customHeight="1" thickBot="1" x14ac:dyDescent="0.3">
      <c r="A127" s="22" t="s">
        <v>10</v>
      </c>
      <c r="B127" s="23"/>
      <c r="C127" s="69">
        <f t="shared" ref="C127:I127" si="199">C79/C31</f>
        <v>4.2926865832174128</v>
      </c>
      <c r="D127" s="216">
        <f t="shared" si="199"/>
        <v>4.3303673697966829</v>
      </c>
      <c r="E127" s="216">
        <f t="shared" si="199"/>
        <v>4.5876927752226218</v>
      </c>
      <c r="F127" s="216">
        <f t="shared" ref="F127" si="200">F79/F31</f>
        <v>4.435768720512459</v>
      </c>
      <c r="G127" s="195">
        <f t="shared" si="199"/>
        <v>3.9422823458381786</v>
      </c>
      <c r="H127" s="216">
        <f t="shared" si="199"/>
        <v>3.9182226291099118</v>
      </c>
      <c r="I127" s="238">
        <f t="shared" si="199"/>
        <v>4.227726566175491</v>
      </c>
      <c r="K127" s="43">
        <f t="shared" si="154"/>
        <v>7.8990901325044938E-2</v>
      </c>
    </row>
    <row r="128" spans="1:11" ht="20.100000000000001" customHeight="1" x14ac:dyDescent="0.25">
      <c r="A128" s="44"/>
      <c r="B128" s="17" t="s">
        <v>48</v>
      </c>
      <c r="C128" s="70">
        <f t="shared" ref="C128:I128" si="201">C80/C32</f>
        <v>8.6157584549226236</v>
      </c>
      <c r="D128" s="56">
        <f t="shared" si="201"/>
        <v>9.2267089803991489</v>
      </c>
      <c r="E128" s="56">
        <f t="shared" si="201"/>
        <v>10.043909773256988</v>
      </c>
      <c r="F128" s="56">
        <f t="shared" ref="F128" si="202">F80/F32</f>
        <v>9.7347836212761418</v>
      </c>
      <c r="G128" s="196">
        <f t="shared" si="201"/>
        <v>11.959347444545473</v>
      </c>
      <c r="H128" s="56">
        <f t="shared" si="201"/>
        <v>11.857966628685308</v>
      </c>
      <c r="I128" s="239">
        <f t="shared" si="201"/>
        <v>11.088910620904507</v>
      </c>
      <c r="K128" s="58">
        <f t="shared" si="154"/>
        <v>-6.4855639407889451E-2</v>
      </c>
    </row>
    <row r="129" spans="1:11" ht="20.100000000000001" customHeight="1" thickBot="1" x14ac:dyDescent="0.3">
      <c r="A129" s="315"/>
      <c r="B129" s="17" t="s">
        <v>47</v>
      </c>
      <c r="C129" s="70">
        <f t="shared" ref="C129:I129" si="203">C81/C33</f>
        <v>2.9725197434027817</v>
      </c>
      <c r="D129" s="56">
        <f t="shared" si="203"/>
        <v>3.0922176967130417</v>
      </c>
      <c r="E129" s="56">
        <f t="shared" si="203"/>
        <v>3.3400513414949007</v>
      </c>
      <c r="F129" s="56">
        <f t="shared" ref="F129" si="204">F81/F33</f>
        <v>3.3903788400207047</v>
      </c>
      <c r="G129" s="196">
        <f t="shared" si="203"/>
        <v>3.4137740523287787</v>
      </c>
      <c r="H129" s="56">
        <f t="shared" si="203"/>
        <v>3.3613547527290577</v>
      </c>
      <c r="I129" s="239">
        <f t="shared" si="203"/>
        <v>3.4977832200049406</v>
      </c>
      <c r="K129" s="58">
        <f t="shared" si="154"/>
        <v>4.0587345672192937E-2</v>
      </c>
    </row>
    <row r="130" spans="1:11" s="415" customFormat="1" ht="20.100000000000001" customHeight="1" thickBot="1" x14ac:dyDescent="0.3">
      <c r="A130" s="420" t="s">
        <v>13</v>
      </c>
      <c r="B130" s="421"/>
      <c r="C130" s="435">
        <f t="shared" ref="C130:I130" si="205">C82/C34</f>
        <v>3.7574468322224552</v>
      </c>
      <c r="D130" s="436">
        <f t="shared" si="205"/>
        <v>3.7704534225375128</v>
      </c>
      <c r="E130" s="436">
        <f t="shared" si="205"/>
        <v>3.7531063004621421</v>
      </c>
      <c r="F130" s="436">
        <f t="shared" ref="F130" si="206">F82/F34</f>
        <v>3.2271093996566451</v>
      </c>
      <c r="G130" s="437">
        <f t="shared" si="205"/>
        <v>3.0751550845113598</v>
      </c>
      <c r="H130" s="436">
        <f t="shared" si="205"/>
        <v>3.0059252055580061</v>
      </c>
      <c r="I130" s="438">
        <f t="shared" si="205"/>
        <v>2.9766841638303281</v>
      </c>
      <c r="K130" s="43">
        <f t="shared" si="154"/>
        <v>-9.7278008360324048E-3</v>
      </c>
    </row>
    <row r="131" spans="1:11" s="415" customFormat="1" ht="20.100000000000001" customHeight="1" x14ac:dyDescent="0.25">
      <c r="A131" s="431"/>
      <c r="B131" s="241" t="s">
        <v>48</v>
      </c>
      <c r="C131" s="439">
        <f t="shared" ref="C131:I131" si="207">C83/C35</f>
        <v>6.5114133195300425</v>
      </c>
      <c r="D131" s="337">
        <f t="shared" si="207"/>
        <v>6.194533158108551</v>
      </c>
      <c r="E131" s="337">
        <f t="shared" si="207"/>
        <v>5.8572628598213905</v>
      </c>
      <c r="F131" s="337">
        <f t="shared" ref="F131" si="208">F83/F35</f>
        <v>4.6456746925895409</v>
      </c>
      <c r="G131" s="336">
        <f t="shared" si="207"/>
        <v>5.0539941688228893</v>
      </c>
      <c r="H131" s="337">
        <f t="shared" si="207"/>
        <v>4.8571710092540634</v>
      </c>
      <c r="I131" s="338">
        <f t="shared" si="207"/>
        <v>5.1078741326041888</v>
      </c>
      <c r="K131" s="58">
        <f t="shared" si="154"/>
        <v>5.1615049763015633E-2</v>
      </c>
    </row>
    <row r="132" spans="1:11" s="415" customFormat="1" ht="20.100000000000001" customHeight="1" thickBot="1" x14ac:dyDescent="0.3">
      <c r="A132" s="433"/>
      <c r="B132" s="241" t="s">
        <v>47</v>
      </c>
      <c r="C132" s="439">
        <f t="shared" ref="C132:I132" si="209">C84/C36</f>
        <v>2.5870780949019956</v>
      </c>
      <c r="D132" s="337">
        <f t="shared" si="209"/>
        <v>2.6597150384712642</v>
      </c>
      <c r="E132" s="337">
        <f t="shared" si="209"/>
        <v>2.8435620972733431</v>
      </c>
      <c r="F132" s="337">
        <f t="shared" ref="F132" si="210">F84/F36</f>
        <v>2.40438083990413</v>
      </c>
      <c r="G132" s="336">
        <f t="shared" si="209"/>
        <v>2.4553484464664979</v>
      </c>
      <c r="H132" s="337">
        <f t="shared" si="209"/>
        <v>2.4000092831256885</v>
      </c>
      <c r="I132" s="338">
        <f t="shared" si="209"/>
        <v>2.5047546132016998</v>
      </c>
      <c r="K132" s="58">
        <f t="shared" si="154"/>
        <v>4.3643718719118707E-2</v>
      </c>
    </row>
    <row r="133" spans="1:11" ht="20.100000000000001" customHeight="1" thickBot="1" x14ac:dyDescent="0.3">
      <c r="A133" s="22" t="s">
        <v>12</v>
      </c>
      <c r="B133" s="23"/>
      <c r="C133" s="69">
        <f t="shared" ref="C133:I133" si="211">C85/C37</f>
        <v>3.4995901302247181</v>
      </c>
      <c r="D133" s="216">
        <f t="shared" si="211"/>
        <v>3.6172306493557351</v>
      </c>
      <c r="E133" s="216">
        <f t="shared" si="211"/>
        <v>3.6593951137034177</v>
      </c>
      <c r="F133" s="216">
        <f t="shared" ref="F133" si="212">F85/F37</f>
        <v>3.8105394511720654</v>
      </c>
      <c r="G133" s="195">
        <f t="shared" si="211"/>
        <v>3.435991942906353</v>
      </c>
      <c r="H133" s="216">
        <f t="shared" si="211"/>
        <v>3.3822727405668886</v>
      </c>
      <c r="I133" s="238">
        <f t="shared" si="211"/>
        <v>3.4200844911140038</v>
      </c>
      <c r="K133" s="43">
        <f t="shared" si="154"/>
        <v>1.1179391328677324E-2</v>
      </c>
    </row>
    <row r="134" spans="1:11" ht="20.100000000000001" customHeight="1" x14ac:dyDescent="0.25">
      <c r="A134" s="44"/>
      <c r="B134" s="17" t="s">
        <v>48</v>
      </c>
      <c r="C134" s="70">
        <f t="shared" ref="C134:I134" si="213">C86/C38</f>
        <v>9.4593915192518825</v>
      </c>
      <c r="D134" s="56">
        <f t="shared" si="213"/>
        <v>9.8262393081334114</v>
      </c>
      <c r="E134" s="56">
        <f t="shared" si="213"/>
        <v>9.8714347596235577</v>
      </c>
      <c r="F134" s="56">
        <f t="shared" ref="F134" si="214">F86/F38</f>
        <v>9.5642067097241092</v>
      </c>
      <c r="G134" s="196">
        <f t="shared" si="213"/>
        <v>8.986912153786843</v>
      </c>
      <c r="H134" s="56">
        <f t="shared" si="213"/>
        <v>9.0915740068112321</v>
      </c>
      <c r="I134" s="239">
        <f t="shared" si="213"/>
        <v>9.4306316388071529</v>
      </c>
      <c r="K134" s="58">
        <f t="shared" si="154"/>
        <v>3.7293611836839852E-2</v>
      </c>
    </row>
    <row r="135" spans="1:11" ht="20.100000000000001" customHeight="1" thickBot="1" x14ac:dyDescent="0.3">
      <c r="A135" s="315"/>
      <c r="B135" s="17" t="s">
        <v>47</v>
      </c>
      <c r="C135" s="70">
        <f t="shared" ref="C135:I135" si="215">C87/C39</f>
        <v>2.7053523323271169</v>
      </c>
      <c r="D135" s="56">
        <f t="shared" si="215"/>
        <v>2.8582163449429099</v>
      </c>
      <c r="E135" s="56">
        <f t="shared" si="215"/>
        <v>2.9886613293918165</v>
      </c>
      <c r="F135" s="56">
        <f t="shared" ref="F135" si="216">F87/F39</f>
        <v>3.0033512190316172</v>
      </c>
      <c r="G135" s="196">
        <f t="shared" si="215"/>
        <v>3.0319440147768399</v>
      </c>
      <c r="H135" s="56">
        <f t="shared" si="215"/>
        <v>2.9779374526176454</v>
      </c>
      <c r="I135" s="239">
        <f t="shared" si="215"/>
        <v>3.1218194160327126</v>
      </c>
      <c r="K135" s="58">
        <f t="shared" si="154"/>
        <v>4.8315978997004488E-2</v>
      </c>
    </row>
    <row r="136" spans="1:11" ht="20.100000000000001" customHeight="1" thickBot="1" x14ac:dyDescent="0.3">
      <c r="A136" s="22" t="s">
        <v>7</v>
      </c>
      <c r="B136" s="23"/>
      <c r="C136" s="69">
        <f t="shared" ref="C136:I136" si="217">C88/C40</f>
        <v>4.721032914532131</v>
      </c>
      <c r="D136" s="216">
        <f t="shared" si="217"/>
        <v>5.2663767289432464</v>
      </c>
      <c r="E136" s="216">
        <f t="shared" si="217"/>
        <v>5.8535288582290521</v>
      </c>
      <c r="F136" s="216">
        <f t="shared" ref="F136" si="218">F88/F40</f>
        <v>6.0191777275289509</v>
      </c>
      <c r="G136" s="195">
        <f t="shared" si="217"/>
        <v>5.2187927731578672</v>
      </c>
      <c r="H136" s="216">
        <f t="shared" si="217"/>
        <v>5.1888399375334711</v>
      </c>
      <c r="I136" s="238">
        <f t="shared" si="217"/>
        <v>5.0222733898250231</v>
      </c>
      <c r="K136" s="43">
        <f t="shared" si="154"/>
        <v>-3.2100922308971006E-2</v>
      </c>
    </row>
    <row r="137" spans="1:11" ht="20.100000000000001" customHeight="1" x14ac:dyDescent="0.25">
      <c r="A137" s="44"/>
      <c r="B137" s="17" t="s">
        <v>48</v>
      </c>
      <c r="C137" s="70">
        <f t="shared" ref="C137:I137" si="219">C89/C41</f>
        <v>10.43620664331918</v>
      </c>
      <c r="D137" s="56">
        <f t="shared" si="219"/>
        <v>10.88841256916583</v>
      </c>
      <c r="E137" s="56">
        <f t="shared" si="219"/>
        <v>11.564204729106528</v>
      </c>
      <c r="F137" s="56">
        <f t="shared" ref="F137" si="220">F89/F41</f>
        <v>11.385771020236271</v>
      </c>
      <c r="G137" s="196">
        <f t="shared" si="219"/>
        <v>11.546967232898602</v>
      </c>
      <c r="H137" s="56">
        <f t="shared" si="219"/>
        <v>11.633590514105236</v>
      </c>
      <c r="I137" s="339">
        <f t="shared" si="219"/>
        <v>11.888372926179894</v>
      </c>
      <c r="K137" s="58">
        <f t="shared" si="154"/>
        <v>2.1900582779301427E-2</v>
      </c>
    </row>
    <row r="138" spans="1:11" ht="20.100000000000001" customHeight="1" thickBot="1" x14ac:dyDescent="0.3">
      <c r="A138" s="315"/>
      <c r="B138" s="17" t="s">
        <v>47</v>
      </c>
      <c r="C138" s="70">
        <f t="shared" ref="C138:I138" si="221">C90/C42</f>
        <v>3.2203387361387796</v>
      </c>
      <c r="D138" s="56">
        <f t="shared" si="221"/>
        <v>3.5336721368834847</v>
      </c>
      <c r="E138" s="56">
        <f t="shared" si="221"/>
        <v>3.794407741231824</v>
      </c>
      <c r="F138" s="56">
        <f t="shared" ref="F138" si="222">F90/F42</f>
        <v>3.9585853714938462</v>
      </c>
      <c r="G138" s="196">
        <f t="shared" si="221"/>
        <v>4.0425963465623997</v>
      </c>
      <c r="H138" s="56">
        <f t="shared" si="221"/>
        <v>3.9183597375223953</v>
      </c>
      <c r="I138" s="239">
        <f t="shared" si="221"/>
        <v>4.1328899101870924</v>
      </c>
      <c r="K138" s="58">
        <f t="shared" si="154"/>
        <v>5.4749994139217537E-2</v>
      </c>
    </row>
    <row r="139" spans="1:11" ht="20.100000000000001" customHeight="1" thickBot="1" x14ac:dyDescent="0.3">
      <c r="A139" s="22" t="s">
        <v>8</v>
      </c>
      <c r="B139" s="23"/>
      <c r="C139" s="69">
        <f t="shared" ref="C139:I139" si="223">C91/C43</f>
        <v>13.606317179877836</v>
      </c>
      <c r="D139" s="216">
        <f t="shared" si="223"/>
        <v>12.864860068951531</v>
      </c>
      <c r="E139" s="216">
        <f t="shared" si="223"/>
        <v>15.569859982213398</v>
      </c>
      <c r="F139" s="216">
        <f t="shared" ref="F139" si="224">F91/F43</f>
        <v>14.675860440346899</v>
      </c>
      <c r="G139" s="195">
        <f t="shared" si="223"/>
        <v>13.006134342999436</v>
      </c>
      <c r="H139" s="216">
        <f t="shared" si="223"/>
        <v>13.159336206795308</v>
      </c>
      <c r="I139" s="238">
        <f t="shared" si="223"/>
        <v>11.711558944251053</v>
      </c>
      <c r="K139" s="43">
        <f t="shared" si="154"/>
        <v>-0.11001901918097069</v>
      </c>
    </row>
    <row r="140" spans="1:11" ht="20.100000000000001" customHeight="1" x14ac:dyDescent="0.25">
      <c r="A140" s="44"/>
      <c r="B140" s="17" t="s">
        <v>48</v>
      </c>
      <c r="C140" s="70">
        <f t="shared" ref="C140:I140" si="225">C92/C44</f>
        <v>17.343538291795131</v>
      </c>
      <c r="D140" s="56">
        <f t="shared" si="225"/>
        <v>15.135612348541587</v>
      </c>
      <c r="E140" s="56">
        <f t="shared" si="225"/>
        <v>17.897327696503972</v>
      </c>
      <c r="F140" s="56">
        <f t="shared" ref="F140" si="226">F92/F44</f>
        <v>17.227658366505111</v>
      </c>
      <c r="G140" s="196">
        <f t="shared" si="225"/>
        <v>17.857502174372957</v>
      </c>
      <c r="H140" s="56">
        <f t="shared" si="225"/>
        <v>17.814690574936975</v>
      </c>
      <c r="I140" s="239">
        <f t="shared" si="225"/>
        <v>18.799497534485987</v>
      </c>
      <c r="K140" s="58">
        <f t="shared" si="154"/>
        <v>5.5280609865574142E-2</v>
      </c>
    </row>
    <row r="141" spans="1:11" ht="20.100000000000001" customHeight="1" thickBot="1" x14ac:dyDescent="0.3">
      <c r="A141" s="315"/>
      <c r="B141" s="17" t="s">
        <v>47</v>
      </c>
      <c r="C141" s="70">
        <f t="shared" ref="C141:I141" si="227">C93/C45</f>
        <v>5.7456459973539813</v>
      </c>
      <c r="D141" s="56">
        <f t="shared" si="227"/>
        <v>6.3598698970344749</v>
      </c>
      <c r="E141" s="56">
        <f t="shared" si="227"/>
        <v>6.435994581767444</v>
      </c>
      <c r="F141" s="56">
        <f t="shared" ref="F141" si="228">F93/F45</f>
        <v>6.9692724983047567</v>
      </c>
      <c r="G141" s="196">
        <f t="shared" si="227"/>
        <v>6.6667110355702084</v>
      </c>
      <c r="H141" s="56">
        <f t="shared" si="227"/>
        <v>6.7913178898189601</v>
      </c>
      <c r="I141" s="239">
        <f t="shared" si="227"/>
        <v>6.6585680594491166</v>
      </c>
      <c r="K141" s="58">
        <f t="shared" si="154"/>
        <v>-1.9546991102986397E-2</v>
      </c>
    </row>
    <row r="142" spans="1:11" ht="20.100000000000001" customHeight="1" x14ac:dyDescent="0.25">
      <c r="A142" s="461" t="s">
        <v>31</v>
      </c>
      <c r="B142" s="478"/>
      <c r="C142" s="340">
        <f t="shared" ref="C142:I142" si="229">C94/C46</f>
        <v>4.7569112942824816</v>
      </c>
      <c r="D142" s="341">
        <f t="shared" si="229"/>
        <v>5.1415914345030833</v>
      </c>
      <c r="E142" s="341">
        <f t="shared" si="229"/>
        <v>5.4155944930994329</v>
      </c>
      <c r="F142" s="341">
        <f t="shared" ref="F142" si="230">F94/F46</f>
        <v>5.4857885246444358</v>
      </c>
      <c r="G142" s="342">
        <f t="shared" si="229"/>
        <v>4.8047460568831806</v>
      </c>
      <c r="H142" s="343">
        <f t="shared" si="229"/>
        <v>4.7383038328221803</v>
      </c>
      <c r="I142" s="344">
        <f t="shared" si="229"/>
        <v>4.6294779558631287</v>
      </c>
      <c r="K142" s="202">
        <f t="shared" si="154"/>
        <v>-2.2967264404873292E-2</v>
      </c>
    </row>
    <row r="143" spans="1:11" ht="20.100000000000001" customHeight="1" x14ac:dyDescent="0.25">
      <c r="A143" s="44"/>
      <c r="B143" s="17" t="s">
        <v>48</v>
      </c>
      <c r="C143" s="345">
        <f t="shared" ref="C143:I143" si="231">C95/C47</f>
        <v>9.8494977541431705</v>
      </c>
      <c r="D143" s="56">
        <f t="shared" si="231"/>
        <v>10.411404658338641</v>
      </c>
      <c r="E143" s="56">
        <f t="shared" si="231"/>
        <v>10.813566770358026</v>
      </c>
      <c r="F143" s="56">
        <f t="shared" ref="F143" si="232">F95/F47</f>
        <v>10.404073324750314</v>
      </c>
      <c r="G143" s="346">
        <f t="shared" si="231"/>
        <v>10.469577751933423</v>
      </c>
      <c r="H143" s="70">
        <f t="shared" si="231"/>
        <v>10.572709995552822</v>
      </c>
      <c r="I143" s="239">
        <f t="shared" si="231"/>
        <v>10.535292920389375</v>
      </c>
      <c r="K143" s="58">
        <f t="shared" si="154"/>
        <v>-3.5390240703835896E-3</v>
      </c>
    </row>
    <row r="144" spans="1:11" ht="20.100000000000001" customHeight="1" thickBot="1" x14ac:dyDescent="0.3">
      <c r="A144" s="59"/>
      <c r="B144" s="45" t="s">
        <v>47</v>
      </c>
      <c r="C144" s="347">
        <f t="shared" ref="C144:I144" si="233">C96/C48</f>
        <v>3.2123307365165226</v>
      </c>
      <c r="D144" s="57">
        <f t="shared" si="233"/>
        <v>3.4169911944004991</v>
      </c>
      <c r="E144" s="57">
        <f t="shared" si="233"/>
        <v>3.594888865750693</v>
      </c>
      <c r="F144" s="57">
        <f t="shared" ref="F144" si="234">F96/F48</f>
        <v>3.6577305306216243</v>
      </c>
      <c r="G144" s="348">
        <f t="shared" si="233"/>
        <v>3.729689602188742</v>
      </c>
      <c r="H144" s="71">
        <f t="shared" si="233"/>
        <v>3.6161545556607977</v>
      </c>
      <c r="I144" s="349">
        <f t="shared" si="233"/>
        <v>3.8086535286274179</v>
      </c>
      <c r="K144" s="64">
        <f t="shared" si="154"/>
        <v>5.3233060148183832E-2</v>
      </c>
    </row>
    <row r="146" spans="1:1" ht="15.75" x14ac:dyDescent="0.25">
      <c r="A146" s="139" t="s">
        <v>50</v>
      </c>
    </row>
  </sheetData>
  <mergeCells count="39">
    <mergeCell ref="F5:F6"/>
    <mergeCell ref="N5:N6"/>
    <mergeCell ref="F53:F54"/>
    <mergeCell ref="N53:N54"/>
    <mergeCell ref="F101:F102"/>
    <mergeCell ref="G5:G6"/>
    <mergeCell ref="H5:I5"/>
    <mergeCell ref="A142:B142"/>
    <mergeCell ref="G101:G102"/>
    <mergeCell ref="K53:K54"/>
    <mergeCell ref="L53:L54"/>
    <mergeCell ref="K101:K102"/>
    <mergeCell ref="A101:B102"/>
    <mergeCell ref="C101:C102"/>
    <mergeCell ref="D101:D102"/>
    <mergeCell ref="E101:E102"/>
    <mergeCell ref="A53:B54"/>
    <mergeCell ref="H53:I53"/>
    <mergeCell ref="A94:B94"/>
    <mergeCell ref="H101:I101"/>
    <mergeCell ref="G53:G54"/>
    <mergeCell ref="S5:T5"/>
    <mergeCell ref="S53:T53"/>
    <mergeCell ref="K5:K6"/>
    <mergeCell ref="L5:L6"/>
    <mergeCell ref="M5:M6"/>
    <mergeCell ref="M53:M54"/>
    <mergeCell ref="P5:Q5"/>
    <mergeCell ref="P53:Q53"/>
    <mergeCell ref="O5:O6"/>
    <mergeCell ref="O53:O54"/>
    <mergeCell ref="A5:B6"/>
    <mergeCell ref="C5:C6"/>
    <mergeCell ref="D5:D6"/>
    <mergeCell ref="E5:E6"/>
    <mergeCell ref="C53:C54"/>
    <mergeCell ref="D53:D54"/>
    <mergeCell ref="E53:E54"/>
    <mergeCell ref="A46:B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S7:T9 T46:T48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S46:S48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S10:T12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S13:T15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S16:T18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S19:T21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S22:T24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S25:T27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S28:T30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S34:T36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S43:T45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S55:T57 T94:T96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S94:S96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S58:T60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S61:T63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S64:T66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S67:T69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S70:T72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S73:T75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S76:T78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S79:T81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S82:T84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S85:T87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S88:T90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S91:T93</xm:sqref>
        </x14:conditionalFormatting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K103:K105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K142:K144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K106:K108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K109:K111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K112:K114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K115:K117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K118:K120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K121:K123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K124:K126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K127:K129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K130:K132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K133:K135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K136:K138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K139:K141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101"/>
  <sheetViews>
    <sheetView showGridLines="0" topLeftCell="A37" workbookViewId="0">
      <selection activeCell="N51" sqref="N51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2.425781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86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(JAN.-SET)</v>
      </c>
    </row>
    <row r="4" spans="1:27" ht="15.75" thickBot="1" x14ac:dyDescent="0.3"/>
    <row r="5" spans="1:27" ht="24" customHeight="1" x14ac:dyDescent="0.25">
      <c r="A5" s="461" t="s">
        <v>93</v>
      </c>
      <c r="B5" s="487"/>
      <c r="C5" s="463">
        <v>2016</v>
      </c>
      <c r="D5" s="456">
        <v>2017</v>
      </c>
      <c r="E5" s="456">
        <v>2018</v>
      </c>
      <c r="F5" s="456">
        <v>2019</v>
      </c>
      <c r="G5" s="467">
        <v>2020</v>
      </c>
      <c r="H5" s="470" t="s">
        <v>103</v>
      </c>
      <c r="I5" s="469"/>
      <c r="K5" s="484">
        <v>2016</v>
      </c>
      <c r="L5" s="456">
        <v>2017</v>
      </c>
      <c r="M5" s="456">
        <v>2018</v>
      </c>
      <c r="N5" s="456">
        <v>2019</v>
      </c>
      <c r="O5" s="467">
        <v>2020</v>
      </c>
      <c r="P5" s="470" t="str">
        <f>H5</f>
        <v>janeiro - setembro</v>
      </c>
      <c r="Q5" s="469"/>
      <c r="S5" s="489" t="s">
        <v>98</v>
      </c>
      <c r="T5" s="490"/>
    </row>
    <row r="6" spans="1:27" ht="20.25" customHeight="1" thickBot="1" x14ac:dyDescent="0.3">
      <c r="A6" s="462"/>
      <c r="B6" s="488"/>
      <c r="C6" s="481"/>
      <c r="D6" s="457"/>
      <c r="E6" s="457"/>
      <c r="F6" s="457"/>
      <c r="G6" s="486"/>
      <c r="H6" s="314">
        <v>2020</v>
      </c>
      <c r="I6" s="251">
        <v>2021</v>
      </c>
      <c r="K6" s="485"/>
      <c r="L6" s="457"/>
      <c r="M6" s="457"/>
      <c r="N6" s="457"/>
      <c r="O6" s="486"/>
      <c r="P6" s="314">
        <v>2020</v>
      </c>
      <c r="Q6" s="251">
        <v>2021</v>
      </c>
      <c r="S6" s="178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f>SUM(C8:C15)</f>
        <v>73589682</v>
      </c>
      <c r="D7" s="31">
        <f>SUM(D8:D15)</f>
        <v>80208943</v>
      </c>
      <c r="E7" s="31">
        <v>81369316</v>
      </c>
      <c r="F7" s="66">
        <v>89195523</v>
      </c>
      <c r="G7" s="32">
        <v>49337607</v>
      </c>
      <c r="H7" s="265">
        <v>36028487</v>
      </c>
      <c r="I7" s="264">
        <v>26477669</v>
      </c>
      <c r="J7" s="1"/>
      <c r="K7" s="215">
        <f t="shared" ref="K7:Q7" si="0">C7/C25</f>
        <v>0.28645210339566635</v>
      </c>
      <c r="L7" s="39">
        <f t="shared" si="0"/>
        <v>0.29996382809659872</v>
      </c>
      <c r="M7" s="39">
        <f t="shared" si="0"/>
        <v>0.30810715382130371</v>
      </c>
      <c r="N7" s="394">
        <f t="shared" si="0"/>
        <v>0.32051295383624323</v>
      </c>
      <c r="O7" s="40">
        <f t="shared" si="0"/>
        <v>0.19677732270582149</v>
      </c>
      <c r="P7" s="38">
        <f t="shared" si="0"/>
        <v>0.19467421388096889</v>
      </c>
      <c r="Q7" s="351">
        <f t="shared" si="0"/>
        <v>0.14674919722701849</v>
      </c>
      <c r="R7" s="1"/>
      <c r="S7" s="102">
        <f>(I7-H7)/H7</f>
        <v>-0.26509073223085944</v>
      </c>
      <c r="T7" s="143">
        <f>(Q7-P7)*100</f>
        <v>-4.792501665395041</v>
      </c>
      <c r="W7" s="1"/>
    </row>
    <row r="8" spans="1:27" s="18" customFormat="1" ht="20.100000000000001" customHeight="1" x14ac:dyDescent="0.25">
      <c r="A8" s="76"/>
      <c r="B8" s="204" t="s">
        <v>79</v>
      </c>
      <c r="C8" s="27">
        <v>37372619</v>
      </c>
      <c r="D8" s="28">
        <v>38873692</v>
      </c>
      <c r="E8" s="28">
        <v>39446321</v>
      </c>
      <c r="F8" s="65">
        <v>43511718</v>
      </c>
      <c r="G8" s="29">
        <v>24224823</v>
      </c>
      <c r="H8" s="27">
        <v>17590789</v>
      </c>
      <c r="I8" s="252">
        <v>12484182</v>
      </c>
      <c r="J8"/>
      <c r="K8" s="116">
        <f t="shared" ref="K8:K15" si="1">C8/$C$7</f>
        <v>0.50785134524701436</v>
      </c>
      <c r="L8" s="36">
        <f t="shared" ref="L8:L15" si="2">D8/$D$7</f>
        <v>0.48465533325878635</v>
      </c>
      <c r="M8" s="36">
        <f t="shared" ref="M8:M15" si="3">E8/$E$7</f>
        <v>0.4847812779942749</v>
      </c>
      <c r="N8" s="262">
        <f>F8/$F$7</f>
        <v>0.4878240133195923</v>
      </c>
      <c r="O8" s="37">
        <f t="shared" ref="O8:O15" si="4">G8/$G$7</f>
        <v>0.4910011748239026</v>
      </c>
      <c r="P8" s="135">
        <f>H8/$H$7</f>
        <v>0.48824667547099604</v>
      </c>
      <c r="Q8" s="117">
        <f>I8/$I$7</f>
        <v>0.47149852957222177</v>
      </c>
      <c r="R8"/>
      <c r="S8" s="149">
        <f t="shared" ref="S8:S33" si="5">(I8-H8)/H8</f>
        <v>-0.29030005419313482</v>
      </c>
      <c r="T8" s="150">
        <f t="shared" ref="T8:T33" si="6">(Q8-P8)*100</f>
        <v>-1.6748145898774269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4" t="s">
        <v>80</v>
      </c>
      <c r="C9" s="27">
        <v>5996156</v>
      </c>
      <c r="D9" s="28">
        <v>7255381</v>
      </c>
      <c r="E9" s="28">
        <v>7833663</v>
      </c>
      <c r="F9" s="65">
        <v>8890691</v>
      </c>
      <c r="G9" s="29">
        <v>4710388</v>
      </c>
      <c r="H9" s="27">
        <v>3415450</v>
      </c>
      <c r="I9" s="252">
        <v>2987469</v>
      </c>
      <c r="J9"/>
      <c r="K9" s="116">
        <f t="shared" si="1"/>
        <v>8.1480933699373773E-2</v>
      </c>
      <c r="L9" s="36">
        <f t="shared" si="2"/>
        <v>9.0456010622157176E-2</v>
      </c>
      <c r="M9" s="36">
        <f t="shared" si="3"/>
        <v>9.6272936594428302E-2</v>
      </c>
      <c r="N9" s="262">
        <f t="shared" ref="N9:N15" si="7">F9/$F$7</f>
        <v>9.967642658477377E-2</v>
      </c>
      <c r="O9" s="37">
        <f t="shared" si="4"/>
        <v>9.5472567204161321E-2</v>
      </c>
      <c r="P9" s="135">
        <f t="shared" ref="P9:P15" si="8">H9/$H$7</f>
        <v>9.4798596455077336E-2</v>
      </c>
      <c r="Q9" s="117">
        <f t="shared" ref="Q9:Q15" si="9">I9/$I$7</f>
        <v>0.11282975854105586</v>
      </c>
      <c r="R9"/>
      <c r="S9" s="209">
        <f t="shared" si="5"/>
        <v>-0.12530735335021739</v>
      </c>
      <c r="T9" s="146">
        <f t="shared" si="6"/>
        <v>1.803116208597852</v>
      </c>
      <c r="X9"/>
      <c r="Y9"/>
      <c r="Z9"/>
      <c r="AA9"/>
    </row>
    <row r="10" spans="1:27" ht="20.100000000000001" customHeight="1" x14ac:dyDescent="0.25">
      <c r="A10" s="76"/>
      <c r="B10" s="204" t="s">
        <v>87</v>
      </c>
      <c r="C10" s="27">
        <v>34002</v>
      </c>
      <c r="D10" s="28">
        <v>46873</v>
      </c>
      <c r="E10" s="28">
        <v>70780</v>
      </c>
      <c r="F10" s="65">
        <v>43940</v>
      </c>
      <c r="G10" s="29">
        <v>37473</v>
      </c>
      <c r="H10" s="27">
        <v>28087</v>
      </c>
      <c r="I10" s="252">
        <v>14841</v>
      </c>
      <c r="K10" s="116">
        <f t="shared" si="1"/>
        <v>4.6204847032767449E-4</v>
      </c>
      <c r="L10" s="36">
        <f t="shared" si="2"/>
        <v>5.843862074083186E-4</v>
      </c>
      <c r="M10" s="36">
        <f t="shared" si="3"/>
        <v>8.698610665474932E-4</v>
      </c>
      <c r="N10" s="262">
        <f t="shared" si="7"/>
        <v>4.9262562202813701E-4</v>
      </c>
      <c r="O10" s="37">
        <f t="shared" si="4"/>
        <v>7.5952204167502486E-4</v>
      </c>
      <c r="P10" s="135">
        <f t="shared" si="8"/>
        <v>7.7957756038992147E-4</v>
      </c>
      <c r="Q10" s="117">
        <f t="shared" si="9"/>
        <v>5.6051006604848793E-4</v>
      </c>
      <c r="S10" s="209">
        <f t="shared" si="5"/>
        <v>-0.47160608110513763</v>
      </c>
      <c r="T10" s="146">
        <f t="shared" si="6"/>
        <v>-2.1906749434143356E-2</v>
      </c>
      <c r="W10" s="1"/>
    </row>
    <row r="11" spans="1:27" s="18" customFormat="1" ht="20.100000000000001" customHeight="1" x14ac:dyDescent="0.25">
      <c r="A11" s="76"/>
      <c r="B11" s="204" t="s">
        <v>81</v>
      </c>
      <c r="C11" s="27">
        <v>27432812</v>
      </c>
      <c r="D11" s="28">
        <v>30749453</v>
      </c>
      <c r="E11" s="28">
        <v>30888329</v>
      </c>
      <c r="F11" s="65">
        <v>33714237</v>
      </c>
      <c r="G11" s="29">
        <v>18372082</v>
      </c>
      <c r="H11" s="27">
        <v>13595722</v>
      </c>
      <c r="I11" s="252">
        <v>10019431</v>
      </c>
      <c r="J11"/>
      <c r="K11" s="116">
        <f t="shared" si="1"/>
        <v>0.37278068411818926</v>
      </c>
      <c r="L11" s="36">
        <f t="shared" si="2"/>
        <v>0.38336688964969906</v>
      </c>
      <c r="M11" s="36">
        <f t="shared" si="3"/>
        <v>0.37960659519369683</v>
      </c>
      <c r="N11" s="262">
        <f t="shared" si="7"/>
        <v>0.37798126930653236</v>
      </c>
      <c r="O11" s="37">
        <f t="shared" si="4"/>
        <v>0.37237480934168532</v>
      </c>
      <c r="P11" s="135">
        <f t="shared" si="8"/>
        <v>0.37736033711324041</v>
      </c>
      <c r="Q11" s="117">
        <f t="shared" si="9"/>
        <v>0.37841061462019182</v>
      </c>
      <c r="R11"/>
      <c r="S11" s="209">
        <f t="shared" si="5"/>
        <v>-0.2630453167547851</v>
      </c>
      <c r="T11" s="146">
        <f t="shared" si="6"/>
        <v>0.10502775069514136</v>
      </c>
      <c r="W11" s="17"/>
      <c r="X11"/>
      <c r="Y11"/>
      <c r="Z11"/>
      <c r="AA11"/>
    </row>
    <row r="12" spans="1:27" s="18" customFormat="1" ht="20.100000000000001" customHeight="1" x14ac:dyDescent="0.25">
      <c r="A12" s="76"/>
      <c r="B12" s="2" t="s">
        <v>82</v>
      </c>
      <c r="C12" s="27">
        <v>2421840</v>
      </c>
      <c r="D12" s="28">
        <v>3115619</v>
      </c>
      <c r="E12" s="28">
        <v>2990272</v>
      </c>
      <c r="F12" s="65">
        <v>2675500</v>
      </c>
      <c r="G12" s="29">
        <v>1749341</v>
      </c>
      <c r="H12" s="27">
        <v>1209295</v>
      </c>
      <c r="I12" s="252">
        <v>837832</v>
      </c>
      <c r="J12"/>
      <c r="K12" s="116">
        <f t="shared" si="1"/>
        <v>3.2910048449455186E-2</v>
      </c>
      <c r="L12" s="36">
        <f t="shared" si="2"/>
        <v>3.8843785785831884E-2</v>
      </c>
      <c r="M12" s="36">
        <f t="shared" si="3"/>
        <v>3.6749381056613524E-2</v>
      </c>
      <c r="N12" s="262">
        <f t="shared" si="7"/>
        <v>2.9995900130548033E-2</v>
      </c>
      <c r="O12" s="37">
        <f t="shared" si="4"/>
        <v>3.5456543322013978E-2</v>
      </c>
      <c r="P12" s="135">
        <f t="shared" si="8"/>
        <v>3.3564967632418202E-2</v>
      </c>
      <c r="Q12" s="117">
        <f t="shared" si="9"/>
        <v>3.164296675813872E-2</v>
      </c>
      <c r="R12"/>
      <c r="S12" s="209">
        <f t="shared" si="5"/>
        <v>-0.30717318768373308</v>
      </c>
      <c r="T12" s="146">
        <f t="shared" si="6"/>
        <v>-0.19220008742794822</v>
      </c>
      <c r="X12"/>
      <c r="Y12"/>
      <c r="Z12"/>
      <c r="AA12"/>
    </row>
    <row r="13" spans="1:27" ht="20.100000000000001" customHeight="1" x14ac:dyDescent="0.25">
      <c r="A13" s="76"/>
      <c r="B13" s="2" t="s">
        <v>83</v>
      </c>
      <c r="C13" s="27">
        <v>0</v>
      </c>
      <c r="D13" s="28">
        <v>0</v>
      </c>
      <c r="E13" s="28">
        <v>0</v>
      </c>
      <c r="F13" s="65">
        <v>1164</v>
      </c>
      <c r="G13" s="29">
        <v>537</v>
      </c>
      <c r="H13" s="27">
        <v>537</v>
      </c>
      <c r="I13" s="252">
        <v>0</v>
      </c>
      <c r="K13" s="116">
        <f t="shared" si="1"/>
        <v>0</v>
      </c>
      <c r="L13" s="36">
        <f t="shared" si="2"/>
        <v>0</v>
      </c>
      <c r="M13" s="36">
        <f t="shared" si="3"/>
        <v>0</v>
      </c>
      <c r="N13" s="262">
        <f t="shared" si="7"/>
        <v>1.3049982340481371E-5</v>
      </c>
      <c r="O13" s="37">
        <f t="shared" si="4"/>
        <v>1.0884192255210109E-5</v>
      </c>
      <c r="P13" s="135">
        <f t="shared" si="8"/>
        <v>1.4904872358364646E-5</v>
      </c>
      <c r="Q13" s="117">
        <f t="shared" si="9"/>
        <v>0</v>
      </c>
      <c r="S13" s="209">
        <f t="shared" si="5"/>
        <v>-1</v>
      </c>
      <c r="T13" s="146">
        <f t="shared" si="6"/>
        <v>-1.4904872358364647E-3</v>
      </c>
      <c r="W13" s="1"/>
    </row>
    <row r="14" spans="1:27" s="18" customFormat="1" ht="20.100000000000001" customHeight="1" x14ac:dyDescent="0.25">
      <c r="A14" s="76"/>
      <c r="B14" s="2" t="s">
        <v>84</v>
      </c>
      <c r="C14" s="27">
        <v>0</v>
      </c>
      <c r="D14" s="28">
        <v>0</v>
      </c>
      <c r="E14" s="28">
        <v>0</v>
      </c>
      <c r="F14" s="65">
        <v>0</v>
      </c>
      <c r="G14" s="29">
        <v>0</v>
      </c>
      <c r="H14" s="27">
        <v>0</v>
      </c>
      <c r="I14" s="252">
        <v>0</v>
      </c>
      <c r="J14"/>
      <c r="K14" s="116">
        <f t="shared" si="1"/>
        <v>0</v>
      </c>
      <c r="L14" s="36">
        <f t="shared" si="2"/>
        <v>0</v>
      </c>
      <c r="M14" s="36">
        <f t="shared" si="3"/>
        <v>0</v>
      </c>
      <c r="N14" s="262">
        <f t="shared" si="7"/>
        <v>0</v>
      </c>
      <c r="O14" s="37">
        <f t="shared" si="4"/>
        <v>0</v>
      </c>
      <c r="P14" s="135">
        <f t="shared" si="8"/>
        <v>0</v>
      </c>
      <c r="Q14" s="117">
        <f t="shared" si="9"/>
        <v>0</v>
      </c>
      <c r="R14"/>
      <c r="S14" s="209"/>
      <c r="T14" s="146">
        <f t="shared" si="6"/>
        <v>0</v>
      </c>
      <c r="W14" s="17"/>
      <c r="X14"/>
      <c r="Y14"/>
      <c r="Z14"/>
      <c r="AA14"/>
    </row>
    <row r="15" spans="1:27" s="18" customFormat="1" ht="20.100000000000001" customHeight="1" thickBot="1" x14ac:dyDescent="0.3">
      <c r="A15" s="76"/>
      <c r="B15" s="2" t="s">
        <v>85</v>
      </c>
      <c r="C15" s="27">
        <v>332253</v>
      </c>
      <c r="D15" s="28">
        <v>167925</v>
      </c>
      <c r="E15" s="28">
        <v>139951</v>
      </c>
      <c r="F15" s="65">
        <v>358273</v>
      </c>
      <c r="G15" s="29">
        <v>242963</v>
      </c>
      <c r="H15" s="27">
        <v>188607</v>
      </c>
      <c r="I15" s="252">
        <v>133914</v>
      </c>
      <c r="J15"/>
      <c r="K15" s="116">
        <f t="shared" si="1"/>
        <v>4.5149400156396929E-3</v>
      </c>
      <c r="L15" s="36">
        <f t="shared" si="2"/>
        <v>2.093594476117208E-3</v>
      </c>
      <c r="M15" s="36">
        <f t="shared" si="3"/>
        <v>1.7199480944389406E-3</v>
      </c>
      <c r="N15" s="262">
        <f t="shared" si="7"/>
        <v>4.0167150541849505E-3</v>
      </c>
      <c r="O15" s="37">
        <f t="shared" si="4"/>
        <v>4.9244990743065424E-3</v>
      </c>
      <c r="P15" s="135">
        <f t="shared" si="8"/>
        <v>5.234940895519704E-3</v>
      </c>
      <c r="Q15" s="117">
        <f t="shared" si="9"/>
        <v>5.0576204423433196E-3</v>
      </c>
      <c r="R15"/>
      <c r="S15" s="151">
        <f t="shared" si="5"/>
        <v>-0.28998393484865354</v>
      </c>
      <c r="T15" s="148">
        <f t="shared" si="6"/>
        <v>-1.7732045317638435E-2</v>
      </c>
      <c r="X15"/>
      <c r="Y15"/>
      <c r="Z15"/>
      <c r="AA15"/>
    </row>
    <row r="16" spans="1:27" ht="20.100000000000001" customHeight="1" thickBot="1" x14ac:dyDescent="0.3">
      <c r="A16" s="22" t="s">
        <v>47</v>
      </c>
      <c r="B16" s="23"/>
      <c r="C16" s="30">
        <f>SUM(C17:C24)</f>
        <v>183310795</v>
      </c>
      <c r="D16" s="31">
        <f>SUM(D17:D24)</f>
        <v>187186441</v>
      </c>
      <c r="E16" s="31">
        <v>182724896</v>
      </c>
      <c r="F16" s="66">
        <v>189094393</v>
      </c>
      <c r="G16" s="32">
        <v>201390507</v>
      </c>
      <c r="H16" s="30">
        <v>149042182</v>
      </c>
      <c r="I16" s="235">
        <v>153950364</v>
      </c>
      <c r="J16" s="1"/>
      <c r="K16" s="215">
        <f t="shared" ref="K16:Q16" si="10">C16/C25</f>
        <v>0.71354789660433371</v>
      </c>
      <c r="L16" s="39">
        <f t="shared" si="10"/>
        <v>0.70003617190340128</v>
      </c>
      <c r="M16" s="39">
        <f t="shared" si="10"/>
        <v>0.69189284617869629</v>
      </c>
      <c r="N16" s="394">
        <f t="shared" si="10"/>
        <v>0.67948704616375677</v>
      </c>
      <c r="O16" s="40">
        <f t="shared" si="10"/>
        <v>0.80322267729417851</v>
      </c>
      <c r="P16" s="38">
        <f t="shared" si="10"/>
        <v>0.80532578611903105</v>
      </c>
      <c r="Q16" s="351">
        <f t="shared" si="10"/>
        <v>0.85325080277298149</v>
      </c>
      <c r="R16" s="1"/>
      <c r="S16" s="102">
        <f t="shared" si="5"/>
        <v>3.2931495863365717E-2</v>
      </c>
      <c r="T16" s="143">
        <f t="shared" si="6"/>
        <v>4.7925016653950436</v>
      </c>
      <c r="W16" s="46"/>
    </row>
    <row r="17" spans="1:27" s="18" customFormat="1" ht="20.100000000000001" customHeight="1" x14ac:dyDescent="0.25">
      <c r="A17" s="76"/>
      <c r="B17" s="2" t="s">
        <v>79</v>
      </c>
      <c r="C17" s="27">
        <v>63208159</v>
      </c>
      <c r="D17" s="28">
        <v>65750811</v>
      </c>
      <c r="E17" s="28">
        <v>62925601</v>
      </c>
      <c r="F17" s="65">
        <v>68447081</v>
      </c>
      <c r="G17" s="29">
        <v>75291733</v>
      </c>
      <c r="H17" s="27">
        <v>56695460</v>
      </c>
      <c r="I17" s="252">
        <v>55818848</v>
      </c>
      <c r="J17"/>
      <c r="K17" s="116">
        <f t="shared" ref="K17:K24" si="11">C17/$C$16</f>
        <v>0.34481416656340397</v>
      </c>
      <c r="L17" s="36">
        <f t="shared" ref="L17:L24" si="12">D17/$D$16</f>
        <v>0.35125840658512225</v>
      </c>
      <c r="M17" s="36">
        <f t="shared" ref="M17:M24" si="13">E17/$E$16</f>
        <v>0.34437343994985775</v>
      </c>
      <c r="N17" s="262">
        <f>F17/$F$16</f>
        <v>0.36197308610837553</v>
      </c>
      <c r="O17" s="37">
        <f t="shared" ref="O17:O24" si="14">G17/$G$16</f>
        <v>0.37385939447483491</v>
      </c>
      <c r="P17" s="135">
        <f>H17/$H$16</f>
        <v>0.38039875181108124</v>
      </c>
      <c r="Q17" s="117">
        <f>I17/$I$16</f>
        <v>0.36257691472558001</v>
      </c>
      <c r="R17"/>
      <c r="S17" s="149">
        <f t="shared" si="5"/>
        <v>-1.5461767132676937E-2</v>
      </c>
      <c r="T17" s="150">
        <f t="shared" si="6"/>
        <v>-1.7821837085501224</v>
      </c>
      <c r="W17" s="47"/>
      <c r="X17"/>
      <c r="Y17"/>
      <c r="Z17"/>
      <c r="AA17"/>
    </row>
    <row r="18" spans="1:27" s="18" customFormat="1" ht="20.100000000000001" customHeight="1" x14ac:dyDescent="0.25">
      <c r="A18" s="76"/>
      <c r="B18" s="2" t="s">
        <v>80</v>
      </c>
      <c r="C18" s="27">
        <v>56768</v>
      </c>
      <c r="D18" s="28">
        <v>44015</v>
      </c>
      <c r="E18" s="28">
        <v>22043</v>
      </c>
      <c r="F18" s="65">
        <v>50944</v>
      </c>
      <c r="G18" s="29">
        <v>44500</v>
      </c>
      <c r="H18" s="27">
        <v>37109</v>
      </c>
      <c r="I18" s="252">
        <v>18903</v>
      </c>
      <c r="J18"/>
      <c r="K18" s="116">
        <f t="shared" si="11"/>
        <v>3.0968170750664194E-4</v>
      </c>
      <c r="L18" s="36">
        <f t="shared" si="12"/>
        <v>2.3513989456105957E-4</v>
      </c>
      <c r="M18" s="36">
        <f t="shared" si="13"/>
        <v>1.2063490242730799E-4</v>
      </c>
      <c r="N18" s="262">
        <f t="shared" ref="N18:N24" si="15">F18/$F$16</f>
        <v>2.6941042085790455E-4</v>
      </c>
      <c r="O18" s="37">
        <f t="shared" si="14"/>
        <v>2.209637418510496E-4</v>
      </c>
      <c r="P18" s="135">
        <f t="shared" ref="P18:P24" si="16">H18/$H$16</f>
        <v>2.4898320396302305E-4</v>
      </c>
      <c r="Q18" s="117">
        <f t="shared" ref="Q18:Q24" si="17">I18/$I$16</f>
        <v>1.227863287156632E-4</v>
      </c>
      <c r="R18"/>
      <c r="S18" s="209">
        <f t="shared" si="5"/>
        <v>-0.49060874720418229</v>
      </c>
      <c r="T18" s="146">
        <f t="shared" si="6"/>
        <v>-1.2619687524735985E-2</v>
      </c>
      <c r="W18" s="47"/>
      <c r="X18"/>
      <c r="Y18"/>
      <c r="Z18"/>
      <c r="AA18"/>
    </row>
    <row r="19" spans="1:27" ht="20.100000000000001" customHeight="1" x14ac:dyDescent="0.25">
      <c r="A19" s="76"/>
      <c r="B19" s="2" t="s">
        <v>87</v>
      </c>
      <c r="C19" s="27">
        <v>0</v>
      </c>
      <c r="D19" s="28">
        <v>0</v>
      </c>
      <c r="E19" s="28">
        <v>0</v>
      </c>
      <c r="F19" s="65">
        <v>194</v>
      </c>
      <c r="G19" s="29">
        <v>2024</v>
      </c>
      <c r="H19" s="27">
        <v>1665</v>
      </c>
      <c r="I19" s="252">
        <v>132</v>
      </c>
      <c r="K19" s="116">
        <f t="shared" si="11"/>
        <v>0</v>
      </c>
      <c r="L19" s="36">
        <f t="shared" si="12"/>
        <v>0</v>
      </c>
      <c r="M19" s="36">
        <f t="shared" si="13"/>
        <v>0</v>
      </c>
      <c r="N19" s="262">
        <f t="shared" si="15"/>
        <v>1.0259426359617125E-6</v>
      </c>
      <c r="O19" s="37">
        <f t="shared" si="14"/>
        <v>1.0050126146214031E-5</v>
      </c>
      <c r="P19" s="135">
        <f t="shared" si="16"/>
        <v>1.1171334032133266E-5</v>
      </c>
      <c r="Q19" s="117">
        <f t="shared" si="17"/>
        <v>8.5741921337711163E-7</v>
      </c>
      <c r="S19" s="209">
        <f t="shared" si="5"/>
        <v>-0.92072072072072075</v>
      </c>
      <c r="T19" s="146">
        <f t="shared" si="6"/>
        <v>-1.0313914818756154E-3</v>
      </c>
      <c r="W19" s="46"/>
    </row>
    <row r="20" spans="1:27" s="18" customFormat="1" ht="20.100000000000001" customHeight="1" x14ac:dyDescent="0.25">
      <c r="A20" s="76"/>
      <c r="B20" s="2" t="s">
        <v>81</v>
      </c>
      <c r="C20" s="27">
        <v>90178750</v>
      </c>
      <c r="D20" s="28">
        <v>92438841</v>
      </c>
      <c r="E20" s="28">
        <v>93287385</v>
      </c>
      <c r="F20" s="65">
        <v>95010475</v>
      </c>
      <c r="G20" s="29">
        <v>98697599</v>
      </c>
      <c r="H20" s="27">
        <v>72001465</v>
      </c>
      <c r="I20" s="252">
        <v>77132883</v>
      </c>
      <c r="J20"/>
      <c r="K20" s="116">
        <f t="shared" si="11"/>
        <v>0.49194456878548803</v>
      </c>
      <c r="L20" s="36">
        <f t="shared" si="12"/>
        <v>0.49383299616236626</v>
      </c>
      <c r="M20" s="36">
        <f t="shared" si="13"/>
        <v>0.51053461811793832</v>
      </c>
      <c r="N20" s="262">
        <f t="shared" si="15"/>
        <v>0.50244998538904329</v>
      </c>
      <c r="O20" s="37">
        <f t="shared" si="14"/>
        <v>0.49008069183717778</v>
      </c>
      <c r="P20" s="135">
        <f t="shared" si="16"/>
        <v>0.4830945443351064</v>
      </c>
      <c r="Q20" s="117">
        <f t="shared" si="17"/>
        <v>0.50102436263158168</v>
      </c>
      <c r="R20"/>
      <c r="S20" s="209">
        <f t="shared" si="5"/>
        <v>7.1268244333639597E-2</v>
      </c>
      <c r="T20" s="146">
        <f t="shared" si="6"/>
        <v>1.7929818296475275</v>
      </c>
      <c r="W20" s="47"/>
      <c r="X20"/>
      <c r="Y20"/>
      <c r="Z20"/>
      <c r="AA20"/>
    </row>
    <row r="21" spans="1:27" s="18" customFormat="1" ht="20.100000000000001" customHeight="1" x14ac:dyDescent="0.25">
      <c r="A21" s="76"/>
      <c r="B21" s="2" t="s">
        <v>82</v>
      </c>
      <c r="C21" s="27">
        <v>4165670</v>
      </c>
      <c r="D21" s="28">
        <v>4672073</v>
      </c>
      <c r="E21" s="28">
        <v>3977355</v>
      </c>
      <c r="F21" s="65">
        <v>3743966</v>
      </c>
      <c r="G21" s="29">
        <v>4230134</v>
      </c>
      <c r="H21" s="27">
        <v>3130781</v>
      </c>
      <c r="I21" s="252">
        <v>3399068</v>
      </c>
      <c r="J21"/>
      <c r="K21" s="116">
        <f t="shared" si="11"/>
        <v>2.2724630047019325E-2</v>
      </c>
      <c r="L21" s="36">
        <f t="shared" si="12"/>
        <v>2.4959462742282706E-2</v>
      </c>
      <c r="M21" s="36">
        <f t="shared" si="13"/>
        <v>2.1766902524328158E-2</v>
      </c>
      <c r="N21" s="262">
        <f t="shared" si="15"/>
        <v>1.9799455396860975E-2</v>
      </c>
      <c r="O21" s="37">
        <f t="shared" si="14"/>
        <v>2.1004634543176356E-2</v>
      </c>
      <c r="P21" s="135">
        <f t="shared" si="16"/>
        <v>2.1006006205679408E-2</v>
      </c>
      <c r="Q21" s="117">
        <f t="shared" si="17"/>
        <v>2.2078986445267516E-2</v>
      </c>
      <c r="R21"/>
      <c r="S21" s="209">
        <f t="shared" si="5"/>
        <v>8.5693314224150455E-2</v>
      </c>
      <c r="T21" s="146">
        <f t="shared" si="6"/>
        <v>0.10729802395881075</v>
      </c>
      <c r="W21" s="47"/>
      <c r="X21"/>
      <c r="Y21"/>
      <c r="Z21"/>
      <c r="AA21"/>
    </row>
    <row r="22" spans="1:27" ht="20.100000000000001" customHeight="1" x14ac:dyDescent="0.25">
      <c r="A22" s="76"/>
      <c r="B22" s="2" t="s">
        <v>83</v>
      </c>
      <c r="C22" s="27">
        <v>0</v>
      </c>
      <c r="D22" s="28">
        <v>0</v>
      </c>
      <c r="E22" s="28">
        <v>266</v>
      </c>
      <c r="F22" s="65">
        <v>221</v>
      </c>
      <c r="G22" s="29">
        <v>39</v>
      </c>
      <c r="H22" s="27">
        <v>39</v>
      </c>
      <c r="I22" s="252">
        <v>0</v>
      </c>
      <c r="K22" s="116">
        <f t="shared" si="11"/>
        <v>0</v>
      </c>
      <c r="L22" s="36">
        <f t="shared" si="12"/>
        <v>0</v>
      </c>
      <c r="M22" s="36">
        <f t="shared" si="13"/>
        <v>1.455740327798572E-6</v>
      </c>
      <c r="N22" s="262">
        <f t="shared" si="15"/>
        <v>1.1687284667398891E-6</v>
      </c>
      <c r="O22" s="37">
        <f t="shared" si="14"/>
        <v>1.9365361645372887E-7</v>
      </c>
      <c r="P22" s="135">
        <f t="shared" si="16"/>
        <v>2.6167088723915756E-7</v>
      </c>
      <c r="Q22" s="117">
        <f t="shared" si="17"/>
        <v>0</v>
      </c>
      <c r="S22" s="209">
        <f t="shared" si="5"/>
        <v>-1</v>
      </c>
      <c r="T22" s="146">
        <f t="shared" si="6"/>
        <v>-2.6167088723915756E-5</v>
      </c>
      <c r="W22" s="46"/>
    </row>
    <row r="23" spans="1:27" s="18" customFormat="1" ht="20.100000000000001" customHeight="1" x14ac:dyDescent="0.25">
      <c r="A23" s="76"/>
      <c r="B23" s="2" t="s">
        <v>84</v>
      </c>
      <c r="C23" s="27">
        <v>0</v>
      </c>
      <c r="D23" s="28">
        <v>24</v>
      </c>
      <c r="E23" s="28">
        <v>29</v>
      </c>
      <c r="F23" s="65">
        <v>22</v>
      </c>
      <c r="G23" s="29">
        <v>0</v>
      </c>
      <c r="H23" s="27">
        <v>0</v>
      </c>
      <c r="I23" s="252">
        <v>0</v>
      </c>
      <c r="J23"/>
      <c r="K23" s="116">
        <f t="shared" si="11"/>
        <v>0</v>
      </c>
      <c r="L23" s="36">
        <f t="shared" si="12"/>
        <v>1.2821441484642576E-7</v>
      </c>
      <c r="M23" s="36">
        <f t="shared" si="13"/>
        <v>1.5870853197803982E-7</v>
      </c>
      <c r="N23" s="262">
        <f t="shared" si="15"/>
        <v>1.1634401026369935E-7</v>
      </c>
      <c r="O23" s="37">
        <f t="shared" si="14"/>
        <v>0</v>
      </c>
      <c r="P23" s="135">
        <f t="shared" si="16"/>
        <v>0</v>
      </c>
      <c r="Q23" s="117">
        <f t="shared" si="17"/>
        <v>0</v>
      </c>
      <c r="R23"/>
      <c r="S23" s="209"/>
      <c r="T23" s="146">
        <f t="shared" si="6"/>
        <v>0</v>
      </c>
      <c r="W23" s="47"/>
      <c r="X23"/>
      <c r="Y23"/>
      <c r="Z23"/>
      <c r="AA23"/>
    </row>
    <row r="24" spans="1:27" s="18" customFormat="1" ht="20.100000000000001" customHeight="1" thickBot="1" x14ac:dyDescent="0.3">
      <c r="A24" s="76"/>
      <c r="B24" s="2" t="s">
        <v>85</v>
      </c>
      <c r="C24" s="77">
        <v>25701448</v>
      </c>
      <c r="D24" s="208">
        <v>24280677</v>
      </c>
      <c r="E24" s="208">
        <v>22512217</v>
      </c>
      <c r="F24" s="65">
        <v>21841490</v>
      </c>
      <c r="G24" s="29">
        <v>23124478</v>
      </c>
      <c r="H24" s="27">
        <v>17175663</v>
      </c>
      <c r="I24" s="252">
        <v>17580530</v>
      </c>
      <c r="J24"/>
      <c r="K24" s="116">
        <f t="shared" si="11"/>
        <v>0.140206952896582</v>
      </c>
      <c r="L24" s="36">
        <f t="shared" si="12"/>
        <v>0.12971386640125285</v>
      </c>
      <c r="M24" s="36">
        <f t="shared" si="13"/>
        <v>0.12320279005658867</v>
      </c>
      <c r="N24" s="262">
        <f t="shared" si="15"/>
        <v>0.1155057516697494</v>
      </c>
      <c r="O24" s="37">
        <f t="shared" si="14"/>
        <v>0.11482407162319722</v>
      </c>
      <c r="P24" s="135">
        <f t="shared" si="16"/>
        <v>0.11524028143925054</v>
      </c>
      <c r="Q24" s="117">
        <f t="shared" si="17"/>
        <v>0.11419609244964175</v>
      </c>
      <c r="R24"/>
      <c r="S24" s="151">
        <f t="shared" si="5"/>
        <v>2.3572132266451665E-2</v>
      </c>
      <c r="T24" s="148">
        <f t="shared" si="6"/>
        <v>-0.10441889896087853</v>
      </c>
      <c r="X24"/>
      <c r="Y24"/>
      <c r="Z24"/>
      <c r="AA24"/>
    </row>
    <row r="25" spans="1:27" ht="20.100000000000001" customHeight="1" thickBot="1" x14ac:dyDescent="0.3">
      <c r="A25" s="113" t="s">
        <v>31</v>
      </c>
      <c r="B25" s="140"/>
      <c r="C25" s="212">
        <f t="shared" ref="C25:I33" si="18">C7+C16</f>
        <v>256900477</v>
      </c>
      <c r="D25" s="123">
        <f t="shared" si="18"/>
        <v>267395384</v>
      </c>
      <c r="E25" s="123">
        <f t="shared" si="18"/>
        <v>264094212</v>
      </c>
      <c r="F25" s="123">
        <f t="shared" si="18"/>
        <v>278289916</v>
      </c>
      <c r="G25" s="250">
        <f t="shared" si="18"/>
        <v>250728114</v>
      </c>
      <c r="H25" s="257">
        <f t="shared" si="18"/>
        <v>185070669</v>
      </c>
      <c r="I25" s="253">
        <f t="shared" si="18"/>
        <v>180428033</v>
      </c>
      <c r="K25" s="210">
        <f t="shared" ref="K25:Q25" si="19">K7+K16</f>
        <v>1</v>
      </c>
      <c r="L25" s="213">
        <f t="shared" si="19"/>
        <v>1</v>
      </c>
      <c r="M25" s="213">
        <f t="shared" si="19"/>
        <v>1</v>
      </c>
      <c r="N25" s="213">
        <f t="shared" si="19"/>
        <v>1</v>
      </c>
      <c r="O25" s="214">
        <f t="shared" si="19"/>
        <v>1</v>
      </c>
      <c r="P25" s="354">
        <f t="shared" si="19"/>
        <v>1</v>
      </c>
      <c r="Q25" s="261">
        <f t="shared" si="19"/>
        <v>1</v>
      </c>
      <c r="S25" s="357">
        <f t="shared" si="5"/>
        <v>-2.5085747109932367E-2</v>
      </c>
      <c r="T25" s="356">
        <f t="shared" si="6"/>
        <v>0</v>
      </c>
      <c r="W25" s="1"/>
    </row>
    <row r="26" spans="1:27" s="18" customFormat="1" ht="20.100000000000001" customHeight="1" x14ac:dyDescent="0.25">
      <c r="A26" s="76"/>
      <c r="B26" s="2" t="s">
        <v>79</v>
      </c>
      <c r="C26" s="27">
        <f t="shared" si="18"/>
        <v>100580778</v>
      </c>
      <c r="D26" s="28">
        <f t="shared" si="18"/>
        <v>104624503</v>
      </c>
      <c r="E26" s="28">
        <f t="shared" si="18"/>
        <v>102371922</v>
      </c>
      <c r="F26" s="28">
        <f t="shared" si="18"/>
        <v>111958799</v>
      </c>
      <c r="G26" s="28">
        <f t="shared" si="18"/>
        <v>99516556</v>
      </c>
      <c r="H26" s="27">
        <f t="shared" si="18"/>
        <v>74286249</v>
      </c>
      <c r="I26" s="252">
        <f t="shared" si="18"/>
        <v>68303030</v>
      </c>
      <c r="J26" s="13"/>
      <c r="K26" s="116">
        <f t="shared" ref="K26:K33" si="20">C26/$C$25</f>
        <v>0.39151650932901927</v>
      </c>
      <c r="L26" s="36">
        <f t="shared" ref="L26:L33" si="21">D26/$D$25</f>
        <v>0.39127265936647582</v>
      </c>
      <c r="M26" s="36">
        <f t="shared" ref="M26:M33" si="22">E26/$E$25</f>
        <v>0.38763409930392567</v>
      </c>
      <c r="N26" s="262">
        <f>F26/$F$25</f>
        <v>0.40230993853187264</v>
      </c>
      <c r="O26" s="37">
        <f t="shared" ref="O26:O33" si="23">G26/$G$25</f>
        <v>0.39691024038891787</v>
      </c>
      <c r="P26" s="135">
        <f>H26/$H$25</f>
        <v>0.4013939615682699</v>
      </c>
      <c r="Q26" s="117">
        <f>I26/$I$25</f>
        <v>0.37856107426499519</v>
      </c>
      <c r="R26"/>
      <c r="S26" s="149">
        <f t="shared" si="5"/>
        <v>-8.0542752939376433E-2</v>
      </c>
      <c r="T26" s="150">
        <f t="shared" si="6"/>
        <v>-2.2832887303274707</v>
      </c>
      <c r="W26" s="17"/>
      <c r="X26"/>
      <c r="Y26"/>
      <c r="Z26"/>
      <c r="AA26"/>
    </row>
    <row r="27" spans="1:27" s="18" customFormat="1" ht="20.100000000000001" customHeight="1" x14ac:dyDescent="0.25">
      <c r="A27" s="76"/>
      <c r="B27" s="2" t="s">
        <v>80</v>
      </c>
      <c r="C27" s="27">
        <f t="shared" si="18"/>
        <v>6052924</v>
      </c>
      <c r="D27" s="28">
        <f t="shared" si="18"/>
        <v>7299396</v>
      </c>
      <c r="E27" s="28">
        <f t="shared" si="18"/>
        <v>7855706</v>
      </c>
      <c r="F27" s="28">
        <f t="shared" si="18"/>
        <v>8941635</v>
      </c>
      <c r="G27" s="28">
        <f t="shared" si="18"/>
        <v>4754888</v>
      </c>
      <c r="H27" s="27">
        <f t="shared" si="18"/>
        <v>3452559</v>
      </c>
      <c r="I27" s="252">
        <f t="shared" si="18"/>
        <v>3006372</v>
      </c>
      <c r="J27" s="13"/>
      <c r="K27" s="116">
        <f t="shared" si="20"/>
        <v>2.3561357575836654E-2</v>
      </c>
      <c r="L27" s="36">
        <f t="shared" si="21"/>
        <v>2.7298137652219157E-2</v>
      </c>
      <c r="M27" s="36">
        <f t="shared" si="22"/>
        <v>2.9745846910117061E-2</v>
      </c>
      <c r="N27" s="262">
        <f t="shared" ref="N27:N33" si="24">F27/$F$25</f>
        <v>3.2130646803601753E-2</v>
      </c>
      <c r="O27" s="37">
        <f t="shared" si="23"/>
        <v>1.8964319254601021E-2</v>
      </c>
      <c r="P27" s="135">
        <f t="shared" ref="P27:P33" si="25">H27/$H$25</f>
        <v>1.8655354836373341E-2</v>
      </c>
      <c r="Q27" s="117">
        <f t="shared" ref="Q27:Q33" si="26">I27/$I$25</f>
        <v>1.6662444022764466E-2</v>
      </c>
      <c r="R27"/>
      <c r="S27" s="209">
        <f t="shared" si="5"/>
        <v>-0.12923370751955288</v>
      </c>
      <c r="T27" s="146">
        <f t="shared" si="6"/>
        <v>-0.19929108136088752</v>
      </c>
      <c r="X27"/>
      <c r="Y27"/>
      <c r="Z27"/>
      <c r="AA27"/>
    </row>
    <row r="28" spans="1:27" ht="20.100000000000001" customHeight="1" x14ac:dyDescent="0.25">
      <c r="A28" s="76"/>
      <c r="B28" s="2" t="s">
        <v>87</v>
      </c>
      <c r="C28" s="27">
        <f t="shared" si="18"/>
        <v>34002</v>
      </c>
      <c r="D28" s="28">
        <f t="shared" si="18"/>
        <v>46873</v>
      </c>
      <c r="E28" s="28">
        <f t="shared" si="18"/>
        <v>70780</v>
      </c>
      <c r="F28" s="28">
        <f t="shared" si="18"/>
        <v>44134</v>
      </c>
      <c r="G28" s="28">
        <f t="shared" si="18"/>
        <v>39497</v>
      </c>
      <c r="H28" s="27">
        <f t="shared" si="18"/>
        <v>29752</v>
      </c>
      <c r="I28" s="252">
        <f t="shared" si="18"/>
        <v>14973</v>
      </c>
      <c r="J28" s="13"/>
      <c r="K28" s="116">
        <f t="shared" si="20"/>
        <v>1.3235475619611248E-4</v>
      </c>
      <c r="L28" s="36">
        <f t="shared" si="21"/>
        <v>1.7529472386105215E-4</v>
      </c>
      <c r="M28" s="36">
        <f t="shared" si="22"/>
        <v>2.6801041743391182E-4</v>
      </c>
      <c r="N28" s="262">
        <f t="shared" si="24"/>
        <v>1.5859000798289794E-4</v>
      </c>
      <c r="O28" s="37">
        <f t="shared" si="23"/>
        <v>1.5752920312717703E-4</v>
      </c>
      <c r="P28" s="135">
        <f t="shared" si="25"/>
        <v>1.6076021208957753E-4</v>
      </c>
      <c r="Q28" s="117">
        <f t="shared" si="26"/>
        <v>8.2985995862405702E-5</v>
      </c>
      <c r="S28" s="209">
        <f t="shared" si="5"/>
        <v>-0.49673971497714442</v>
      </c>
      <c r="T28" s="146">
        <f t="shared" si="6"/>
        <v>-7.777421622717183E-3</v>
      </c>
      <c r="W28" s="1"/>
    </row>
    <row r="29" spans="1:27" s="18" customFormat="1" ht="20.100000000000001" customHeight="1" x14ac:dyDescent="0.25">
      <c r="A29" s="76"/>
      <c r="B29" s="2" t="s">
        <v>81</v>
      </c>
      <c r="C29" s="27">
        <f t="shared" si="18"/>
        <v>117611562</v>
      </c>
      <c r="D29" s="28">
        <f t="shared" si="18"/>
        <v>123188294</v>
      </c>
      <c r="E29" s="28">
        <f t="shared" si="18"/>
        <v>124175714</v>
      </c>
      <c r="F29" s="28">
        <f t="shared" si="18"/>
        <v>128724712</v>
      </c>
      <c r="G29" s="28">
        <f t="shared" si="18"/>
        <v>117069681</v>
      </c>
      <c r="H29" s="27">
        <f t="shared" si="18"/>
        <v>85597187</v>
      </c>
      <c r="I29" s="252">
        <f t="shared" si="18"/>
        <v>87152314</v>
      </c>
      <c r="J29" s="13"/>
      <c r="K29" s="116">
        <f t="shared" si="20"/>
        <v>0.45780982337374171</v>
      </c>
      <c r="L29" s="36">
        <f t="shared" si="21"/>
        <v>0.46069715997790001</v>
      </c>
      <c r="M29" s="36">
        <f t="shared" si="22"/>
        <v>0.47019475761929991</v>
      </c>
      <c r="N29" s="262">
        <f t="shared" si="24"/>
        <v>0.46255614953723295</v>
      </c>
      <c r="O29" s="37">
        <f t="shared" si="23"/>
        <v>0.46691884341298878</v>
      </c>
      <c r="P29" s="135">
        <f t="shared" si="25"/>
        <v>0.46251082066386218</v>
      </c>
      <c r="Q29" s="117">
        <f t="shared" si="26"/>
        <v>0.48303089354191431</v>
      </c>
      <c r="R29"/>
      <c r="S29" s="209">
        <f t="shared" si="5"/>
        <v>1.8167968533825768E-2</v>
      </c>
      <c r="T29" s="146">
        <f t="shared" si="6"/>
        <v>2.0520072878052131</v>
      </c>
      <c r="W29" s="17"/>
      <c r="X29"/>
      <c r="Y29"/>
      <c r="Z29"/>
      <c r="AA29"/>
    </row>
    <row r="30" spans="1:27" s="18" customFormat="1" ht="20.100000000000001" customHeight="1" x14ac:dyDescent="0.25">
      <c r="A30" s="76"/>
      <c r="B30" s="2" t="s">
        <v>82</v>
      </c>
      <c r="C30" s="27">
        <f t="shared" si="18"/>
        <v>6587510</v>
      </c>
      <c r="D30" s="28">
        <f t="shared" si="18"/>
        <v>7787692</v>
      </c>
      <c r="E30" s="28">
        <f t="shared" si="18"/>
        <v>6967627</v>
      </c>
      <c r="F30" s="28">
        <f t="shared" si="18"/>
        <v>6419466</v>
      </c>
      <c r="G30" s="28">
        <f t="shared" si="18"/>
        <v>5979475</v>
      </c>
      <c r="H30" s="27">
        <f t="shared" si="18"/>
        <v>4340076</v>
      </c>
      <c r="I30" s="252">
        <f t="shared" si="18"/>
        <v>4236900</v>
      </c>
      <c r="J30" s="13"/>
      <c r="K30" s="116">
        <f t="shared" si="20"/>
        <v>2.5642264572362003E-2</v>
      </c>
      <c r="L30" s="36">
        <f t="shared" si="21"/>
        <v>2.9124257432955537E-2</v>
      </c>
      <c r="M30" s="36">
        <f t="shared" si="22"/>
        <v>2.6383111342099388E-2</v>
      </c>
      <c r="N30" s="262">
        <f t="shared" si="24"/>
        <v>2.3067548017083019E-2</v>
      </c>
      <c r="O30" s="37">
        <f t="shared" si="23"/>
        <v>2.3848442460664782E-2</v>
      </c>
      <c r="P30" s="135">
        <f t="shared" si="25"/>
        <v>2.3450912148591196E-2</v>
      </c>
      <c r="Q30" s="117">
        <f t="shared" si="26"/>
        <v>2.3482492878476372E-2</v>
      </c>
      <c r="R30"/>
      <c r="S30" s="209">
        <f t="shared" si="5"/>
        <v>-2.3772855590547263E-2</v>
      </c>
      <c r="T30" s="146">
        <f t="shared" si="6"/>
        <v>3.1580729885176406E-3</v>
      </c>
      <c r="X30"/>
      <c r="Y30"/>
      <c r="Z30"/>
      <c r="AA30"/>
    </row>
    <row r="31" spans="1:27" ht="20.100000000000001" customHeight="1" x14ac:dyDescent="0.25">
      <c r="A31" s="76"/>
      <c r="B31" s="2" t="s">
        <v>83</v>
      </c>
      <c r="C31" s="27">
        <f t="shared" si="18"/>
        <v>0</v>
      </c>
      <c r="D31" s="28">
        <f t="shared" si="18"/>
        <v>0</v>
      </c>
      <c r="E31" s="28">
        <f t="shared" si="18"/>
        <v>266</v>
      </c>
      <c r="F31" s="28">
        <f t="shared" si="18"/>
        <v>1385</v>
      </c>
      <c r="G31" s="28">
        <f t="shared" si="18"/>
        <v>576</v>
      </c>
      <c r="H31" s="27">
        <f t="shared" si="18"/>
        <v>576</v>
      </c>
      <c r="I31" s="252">
        <f t="shared" si="18"/>
        <v>0</v>
      </c>
      <c r="J31" s="13"/>
      <c r="K31" s="116">
        <f t="shared" si="20"/>
        <v>0</v>
      </c>
      <c r="L31" s="36">
        <f t="shared" si="21"/>
        <v>0</v>
      </c>
      <c r="M31" s="36">
        <f t="shared" si="22"/>
        <v>1.0072163186976623E-6</v>
      </c>
      <c r="N31" s="262">
        <f t="shared" si="24"/>
        <v>4.9768242410910786E-6</v>
      </c>
      <c r="O31" s="37">
        <f t="shared" si="23"/>
        <v>2.2973091880713463E-6</v>
      </c>
      <c r="P31" s="135">
        <f t="shared" si="25"/>
        <v>3.1123246223311594E-6</v>
      </c>
      <c r="Q31" s="117">
        <f t="shared" si="26"/>
        <v>0</v>
      </c>
      <c r="S31" s="209">
        <f t="shared" si="5"/>
        <v>-1</v>
      </c>
      <c r="T31" s="146">
        <f t="shared" si="6"/>
        <v>-3.1123246223311592E-4</v>
      </c>
      <c r="W31" s="1"/>
    </row>
    <row r="32" spans="1:27" s="18" customFormat="1" ht="20.100000000000001" customHeight="1" x14ac:dyDescent="0.25">
      <c r="A32" s="76"/>
      <c r="B32" s="2" t="s">
        <v>84</v>
      </c>
      <c r="C32" s="27">
        <f t="shared" si="18"/>
        <v>0</v>
      </c>
      <c r="D32" s="28">
        <f t="shared" si="18"/>
        <v>24</v>
      </c>
      <c r="E32" s="28">
        <f t="shared" si="18"/>
        <v>29</v>
      </c>
      <c r="F32" s="28">
        <f t="shared" si="18"/>
        <v>22</v>
      </c>
      <c r="G32" s="28">
        <f t="shared" si="18"/>
        <v>0</v>
      </c>
      <c r="H32" s="27">
        <f t="shared" si="18"/>
        <v>0</v>
      </c>
      <c r="I32" s="252">
        <f t="shared" si="18"/>
        <v>0</v>
      </c>
      <c r="J32" s="13"/>
      <c r="K32" s="116">
        <f t="shared" si="20"/>
        <v>0</v>
      </c>
      <c r="L32" s="36">
        <f t="shared" si="21"/>
        <v>8.9754728151926508E-8</v>
      </c>
      <c r="M32" s="36">
        <f t="shared" si="22"/>
        <v>1.098092979031286E-7</v>
      </c>
      <c r="N32" s="262">
        <f t="shared" si="24"/>
        <v>7.9054247872926874E-8</v>
      </c>
      <c r="O32" s="37">
        <f t="shared" si="23"/>
        <v>0</v>
      </c>
      <c r="P32" s="135">
        <f t="shared" si="25"/>
        <v>0</v>
      </c>
      <c r="Q32" s="117">
        <f t="shared" si="26"/>
        <v>0</v>
      </c>
      <c r="R32"/>
      <c r="S32" s="209"/>
      <c r="T32" s="146">
        <f t="shared" si="6"/>
        <v>0</v>
      </c>
      <c r="W32" s="17"/>
      <c r="X32"/>
      <c r="Y32"/>
      <c r="Z32"/>
      <c r="AA32"/>
    </row>
    <row r="33" spans="1:27" s="18" customFormat="1" ht="20.100000000000001" customHeight="1" thickBot="1" x14ac:dyDescent="0.3">
      <c r="A33" s="205"/>
      <c r="B33" s="206" t="s">
        <v>85</v>
      </c>
      <c r="C33" s="77">
        <f t="shared" si="18"/>
        <v>26033701</v>
      </c>
      <c r="D33" s="208">
        <f t="shared" si="18"/>
        <v>24448602</v>
      </c>
      <c r="E33" s="208">
        <f t="shared" si="18"/>
        <v>22652168</v>
      </c>
      <c r="F33" s="208">
        <f t="shared" si="18"/>
        <v>22199763</v>
      </c>
      <c r="G33" s="208">
        <f t="shared" si="18"/>
        <v>23367441</v>
      </c>
      <c r="H33" s="77">
        <f t="shared" si="18"/>
        <v>17364270</v>
      </c>
      <c r="I33" s="350">
        <f t="shared" si="18"/>
        <v>17714444</v>
      </c>
      <c r="J33" s="13"/>
      <c r="K33" s="211">
        <f t="shared" si="20"/>
        <v>0.10133769039284422</v>
      </c>
      <c r="L33" s="119">
        <f t="shared" si="21"/>
        <v>9.143240109186028E-2</v>
      </c>
      <c r="M33" s="119">
        <f t="shared" si="22"/>
        <v>8.5773057381507478E-2</v>
      </c>
      <c r="N33" s="119">
        <f t="shared" si="24"/>
        <v>7.9772071223737764E-2</v>
      </c>
      <c r="O33" s="133">
        <f t="shared" si="23"/>
        <v>9.3198327970512307E-2</v>
      </c>
      <c r="P33" s="352">
        <f t="shared" si="25"/>
        <v>9.3825078246191462E-2</v>
      </c>
      <c r="Q33" s="353">
        <f t="shared" si="26"/>
        <v>9.8180109295987278E-2</v>
      </c>
      <c r="R33"/>
      <c r="S33" s="151">
        <f t="shared" si="5"/>
        <v>2.0166353091722256E-2</v>
      </c>
      <c r="T33" s="148">
        <f t="shared" si="6"/>
        <v>0.43550310497958156</v>
      </c>
      <c r="X33"/>
      <c r="Y33"/>
      <c r="Z33"/>
      <c r="AA33"/>
    </row>
    <row r="34" spans="1:27" s="18" customFormat="1" ht="20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W34" s="17"/>
      <c r="X34"/>
      <c r="Y34"/>
      <c r="Z34"/>
      <c r="AA34"/>
    </row>
    <row r="35" spans="1:27" ht="19.5" customHeight="1" x14ac:dyDescent="0.25"/>
    <row r="36" spans="1:27" x14ac:dyDescent="0.25">
      <c r="A36" s="1" t="s">
        <v>34</v>
      </c>
      <c r="K36" s="1" t="s">
        <v>36</v>
      </c>
      <c r="S36" s="1" t="str">
        <f>S3</f>
        <v>VARIAÇÃO (JAN.-SET)</v>
      </c>
    </row>
    <row r="37" spans="1:27" ht="15.75" thickBot="1" x14ac:dyDescent="0.3"/>
    <row r="38" spans="1:27" ht="24" customHeight="1" x14ac:dyDescent="0.25">
      <c r="A38" s="461" t="s">
        <v>93</v>
      </c>
      <c r="B38" s="487"/>
      <c r="C38" s="463">
        <v>2016</v>
      </c>
      <c r="D38" s="456">
        <v>2017</v>
      </c>
      <c r="E38" s="456">
        <v>2018</v>
      </c>
      <c r="F38" s="456">
        <v>2019</v>
      </c>
      <c r="G38" s="467">
        <v>2020</v>
      </c>
      <c r="H38" s="470" t="str">
        <f>H5</f>
        <v>janeiro - setembro</v>
      </c>
      <c r="I38" s="469"/>
      <c r="K38" s="484">
        <v>2016</v>
      </c>
      <c r="L38" s="456">
        <v>2017</v>
      </c>
      <c r="M38" s="456">
        <v>2018</v>
      </c>
      <c r="N38" s="456">
        <v>2019</v>
      </c>
      <c r="O38" s="467">
        <v>2020</v>
      </c>
      <c r="P38" s="470" t="str">
        <f>H5</f>
        <v>janeiro - setembro</v>
      </c>
      <c r="Q38" s="469"/>
      <c r="S38" s="489" t="s">
        <v>98</v>
      </c>
      <c r="T38" s="490"/>
    </row>
    <row r="39" spans="1:27" ht="20.25" customHeight="1" thickBot="1" x14ac:dyDescent="0.3">
      <c r="A39" s="462"/>
      <c r="B39" s="488"/>
      <c r="C39" s="481"/>
      <c r="D39" s="457"/>
      <c r="E39" s="457"/>
      <c r="F39" s="457"/>
      <c r="G39" s="486"/>
      <c r="H39" s="314">
        <v>2020</v>
      </c>
      <c r="I39" s="251">
        <v>2021</v>
      </c>
      <c r="K39" s="485"/>
      <c r="L39" s="457"/>
      <c r="M39" s="457"/>
      <c r="N39" s="457"/>
      <c r="O39" s="486"/>
      <c r="P39" s="314">
        <v>2020</v>
      </c>
      <c r="Q39" s="251">
        <v>2021</v>
      </c>
      <c r="S39" s="178" t="s">
        <v>0</v>
      </c>
      <c r="T39" s="68" t="s">
        <v>49</v>
      </c>
    </row>
    <row r="40" spans="1:27" ht="19.5" customHeight="1" thickBot="1" x14ac:dyDescent="0.3">
      <c r="A40" s="22" t="s">
        <v>48</v>
      </c>
      <c r="B40" s="23"/>
      <c r="C40" s="30">
        <f>SUM(C41:C48)</f>
        <v>461075038</v>
      </c>
      <c r="D40" s="31">
        <f t="shared" ref="D40" si="27">SUM(D41:D48)</f>
        <v>517832642</v>
      </c>
      <c r="E40" s="31">
        <v>536653330</v>
      </c>
      <c r="F40" s="66">
        <v>588503010</v>
      </c>
      <c r="G40" s="32">
        <v>321477613</v>
      </c>
      <c r="H40" s="265">
        <v>237159339</v>
      </c>
      <c r="I40" s="264">
        <v>176025020</v>
      </c>
      <c r="J40" s="1"/>
      <c r="K40" s="215">
        <f t="shared" ref="K40:Q40" si="28">C40/C58</f>
        <v>0.54434025397611374</v>
      </c>
      <c r="L40" s="39">
        <f t="shared" si="28"/>
        <v>0.5570919537421638</v>
      </c>
      <c r="M40" s="39">
        <f t="shared" si="28"/>
        <v>0.54996675470828416</v>
      </c>
      <c r="N40" s="394">
        <f t="shared" si="28"/>
        <v>0.55942504335310406</v>
      </c>
      <c r="O40" s="40">
        <f t="shared" si="28"/>
        <v>0.39404027698354271</v>
      </c>
      <c r="P40" s="38">
        <f t="shared" si="28"/>
        <v>0.40030559119632581</v>
      </c>
      <c r="Q40" s="351">
        <f t="shared" si="28"/>
        <v>0.3132631127043386</v>
      </c>
      <c r="R40" s="1"/>
      <c r="S40" s="102">
        <f>(I40-H40)/H40</f>
        <v>-0.25777740508882091</v>
      </c>
      <c r="T40" s="143">
        <f>(Q40-P40)*100</f>
        <v>-8.7042478491987207</v>
      </c>
    </row>
    <row r="41" spans="1:27" ht="19.5" customHeight="1" x14ac:dyDescent="0.25">
      <c r="A41" s="76"/>
      <c r="B41" s="204" t="s">
        <v>79</v>
      </c>
      <c r="C41" s="27">
        <v>149734407</v>
      </c>
      <c r="D41" s="28">
        <v>155971662</v>
      </c>
      <c r="E41" s="28">
        <v>154979387</v>
      </c>
      <c r="F41" s="65">
        <v>171201937</v>
      </c>
      <c r="G41" s="29">
        <v>96446319</v>
      </c>
      <c r="H41" s="27">
        <v>69957905</v>
      </c>
      <c r="I41" s="252">
        <v>48707138</v>
      </c>
      <c r="K41" s="116">
        <f t="shared" ref="K41:K48" si="29">C41/$C$40</f>
        <v>0.32475062551532013</v>
      </c>
      <c r="L41" s="36">
        <f t="shared" ref="L41:L48" si="30">D41/$D$40</f>
        <v>0.30120090807253513</v>
      </c>
      <c r="M41" s="36">
        <f t="shared" ref="M41:M48" si="31">E41/$E$40</f>
        <v>0.28878864312646674</v>
      </c>
      <c r="N41" s="262">
        <f>F41/$F$40</f>
        <v>0.29091089440647039</v>
      </c>
      <c r="O41" s="37">
        <f>G41/$G$40</f>
        <v>0.30000944109287014</v>
      </c>
      <c r="P41" s="135">
        <f>H41/$H$40</f>
        <v>0.29498271202383475</v>
      </c>
      <c r="Q41" s="117">
        <f>I41/$I$40</f>
        <v>0.27670576603257879</v>
      </c>
      <c r="S41" s="149">
        <f t="shared" ref="S41:S66" si="32">(I41-H41)/H41</f>
        <v>-0.30376505700106371</v>
      </c>
      <c r="T41" s="150">
        <f t="shared" ref="T41:T66" si="33">(Q41-P41)*100</f>
        <v>-1.8276945991255955</v>
      </c>
    </row>
    <row r="42" spans="1:27" ht="19.5" customHeight="1" x14ac:dyDescent="0.25">
      <c r="A42" s="76"/>
      <c r="B42" s="204" t="s">
        <v>80</v>
      </c>
      <c r="C42" s="27">
        <v>28920922</v>
      </c>
      <c r="D42" s="28">
        <v>35940507</v>
      </c>
      <c r="E42" s="28">
        <v>36501243</v>
      </c>
      <c r="F42" s="65">
        <v>40006323</v>
      </c>
      <c r="G42" s="29">
        <v>19477281</v>
      </c>
      <c r="H42" s="27">
        <v>14203030</v>
      </c>
      <c r="I42" s="252">
        <v>12930473</v>
      </c>
      <c r="K42" s="116">
        <f t="shared" si="29"/>
        <v>6.272497883522378E-2</v>
      </c>
      <c r="L42" s="36">
        <f t="shared" si="30"/>
        <v>6.940564206456494E-2</v>
      </c>
      <c r="M42" s="36">
        <f t="shared" si="31"/>
        <v>6.8016428780941315E-2</v>
      </c>
      <c r="N42" s="262">
        <f t="shared" ref="N42:N48" si="34">F42/$F$40</f>
        <v>6.7979810332660831E-2</v>
      </c>
      <c r="O42" s="37">
        <f t="shared" ref="O42:O48" si="35">G42/$G$40</f>
        <v>6.0586741385316931E-2</v>
      </c>
      <c r="P42" s="135">
        <f t="shared" ref="P42:P48" si="36">H42/$H$40</f>
        <v>5.9888132847258441E-2</v>
      </c>
      <c r="Q42" s="117">
        <f t="shared" ref="Q42:Q48" si="37">I42/$I$40</f>
        <v>7.3458153846538407E-2</v>
      </c>
      <c r="S42" s="209">
        <f t="shared" si="32"/>
        <v>-8.9597571785738683E-2</v>
      </c>
      <c r="T42" s="146">
        <f t="shared" si="33"/>
        <v>1.3570020999279966</v>
      </c>
    </row>
    <row r="43" spans="1:27" ht="19.5" customHeight="1" x14ac:dyDescent="0.25">
      <c r="A43" s="76"/>
      <c r="B43" s="204" t="s">
        <v>87</v>
      </c>
      <c r="C43" s="27">
        <v>40804</v>
      </c>
      <c r="D43" s="28">
        <v>80734</v>
      </c>
      <c r="E43" s="28">
        <v>122357</v>
      </c>
      <c r="F43" s="65">
        <v>61080</v>
      </c>
      <c r="G43" s="29">
        <v>51146</v>
      </c>
      <c r="H43" s="27">
        <v>38912</v>
      </c>
      <c r="I43" s="252">
        <v>20012</v>
      </c>
      <c r="K43" s="116">
        <f t="shared" si="29"/>
        <v>8.8497525645706286E-5</v>
      </c>
      <c r="L43" s="36">
        <f t="shared" si="30"/>
        <v>1.559075142273476E-4</v>
      </c>
      <c r="M43" s="36">
        <f t="shared" si="31"/>
        <v>2.2800007595219805E-4</v>
      </c>
      <c r="N43" s="262">
        <f t="shared" si="34"/>
        <v>1.0378876396910867E-4</v>
      </c>
      <c r="O43" s="37">
        <f t="shared" si="35"/>
        <v>1.590966149173193E-4</v>
      </c>
      <c r="P43" s="135">
        <f t="shared" si="36"/>
        <v>1.6407534345505998E-4</v>
      </c>
      <c r="Q43" s="117">
        <f t="shared" si="37"/>
        <v>1.136883836172835E-4</v>
      </c>
      <c r="S43" s="209">
        <f t="shared" si="32"/>
        <v>-0.48571134868421051</v>
      </c>
      <c r="T43" s="146">
        <f t="shared" si="33"/>
        <v>-5.038695983777648E-3</v>
      </c>
    </row>
    <row r="44" spans="1:27" ht="19.5" customHeight="1" x14ac:dyDescent="0.25">
      <c r="A44" s="76"/>
      <c r="B44" s="204" t="s">
        <v>81</v>
      </c>
      <c r="C44" s="27">
        <v>272862364</v>
      </c>
      <c r="D44" s="28">
        <v>314109867</v>
      </c>
      <c r="E44" s="28">
        <v>332752759</v>
      </c>
      <c r="F44" s="65">
        <v>365328397</v>
      </c>
      <c r="G44" s="29">
        <v>197751281</v>
      </c>
      <c r="H44" s="27">
        <v>147476638</v>
      </c>
      <c r="I44" s="252">
        <v>110783133</v>
      </c>
      <c r="K44" s="116">
        <f t="shared" si="29"/>
        <v>0.59179600176056379</v>
      </c>
      <c r="L44" s="36">
        <f t="shared" si="30"/>
        <v>0.60658568333357399</v>
      </c>
      <c r="M44" s="36">
        <f t="shared" si="31"/>
        <v>0.6200516057545008</v>
      </c>
      <c r="N44" s="262">
        <f t="shared" si="34"/>
        <v>0.62077574930330437</v>
      </c>
      <c r="O44" s="37">
        <f t="shared" si="35"/>
        <v>0.61513235448839787</v>
      </c>
      <c r="P44" s="135">
        <f t="shared" si="36"/>
        <v>0.6218462179134342</v>
      </c>
      <c r="Q44" s="117">
        <f t="shared" si="37"/>
        <v>0.62936015005139612</v>
      </c>
      <c r="S44" s="209">
        <f t="shared" si="32"/>
        <v>-0.24880893338509655</v>
      </c>
      <c r="T44" s="146">
        <f t="shared" si="33"/>
        <v>0.75139321379619206</v>
      </c>
    </row>
    <row r="45" spans="1:27" ht="19.5" customHeight="1" x14ac:dyDescent="0.25">
      <c r="A45" s="76"/>
      <c r="B45" s="2" t="s">
        <v>82</v>
      </c>
      <c r="C45" s="27">
        <v>8895198</v>
      </c>
      <c r="D45" s="28">
        <v>11142081</v>
      </c>
      <c r="E45" s="28">
        <v>11921986</v>
      </c>
      <c r="F45" s="65">
        <v>11148224</v>
      </c>
      <c r="G45" s="29">
        <v>7267502</v>
      </c>
      <c r="H45" s="27">
        <v>5114166</v>
      </c>
      <c r="I45" s="252">
        <v>3193537</v>
      </c>
      <c r="K45" s="116">
        <f t="shared" si="29"/>
        <v>1.9292300096280642E-2</v>
      </c>
      <c r="L45" s="36">
        <f t="shared" si="30"/>
        <v>2.1516760621668189E-2</v>
      </c>
      <c r="M45" s="36">
        <f t="shared" si="31"/>
        <v>2.221543281954479E-2</v>
      </c>
      <c r="N45" s="262">
        <f t="shared" si="34"/>
        <v>1.8943359355120374E-2</v>
      </c>
      <c r="O45" s="37">
        <f t="shared" si="35"/>
        <v>2.2606557054409882E-2</v>
      </c>
      <c r="P45" s="135">
        <f t="shared" si="36"/>
        <v>2.1564261485819036E-2</v>
      </c>
      <c r="Q45" s="117">
        <f t="shared" si="37"/>
        <v>1.8142517467119163E-2</v>
      </c>
      <c r="S45" s="209">
        <f t="shared" si="32"/>
        <v>-0.37555077406560522</v>
      </c>
      <c r="T45" s="146">
        <f t="shared" si="33"/>
        <v>-0.34217440186998727</v>
      </c>
    </row>
    <row r="46" spans="1:27" ht="19.5" customHeight="1" x14ac:dyDescent="0.25">
      <c r="A46" s="76"/>
      <c r="B46" s="2" t="s">
        <v>83</v>
      </c>
      <c r="C46" s="27"/>
      <c r="D46" s="28"/>
      <c r="E46" s="28">
        <v>0</v>
      </c>
      <c r="F46" s="65">
        <v>4200</v>
      </c>
      <c r="G46" s="29">
        <v>1939</v>
      </c>
      <c r="H46" s="27">
        <v>1939</v>
      </c>
      <c r="I46" s="252">
        <v>0</v>
      </c>
      <c r="K46" s="116">
        <f t="shared" si="29"/>
        <v>0</v>
      </c>
      <c r="L46" s="36">
        <f t="shared" si="30"/>
        <v>0</v>
      </c>
      <c r="M46" s="36">
        <f t="shared" si="31"/>
        <v>0</v>
      </c>
      <c r="N46" s="262">
        <f t="shared" si="34"/>
        <v>7.1367519428660187E-6</v>
      </c>
      <c r="O46" s="37">
        <f t="shared" si="35"/>
        <v>6.0315241920127109E-6</v>
      </c>
      <c r="P46" s="135">
        <f t="shared" si="36"/>
        <v>8.1759377816447705E-6</v>
      </c>
      <c r="Q46" s="117">
        <f t="shared" si="37"/>
        <v>0</v>
      </c>
      <c r="S46" s="209">
        <f t="shared" si="32"/>
        <v>-1</v>
      </c>
      <c r="T46" s="146">
        <f t="shared" si="33"/>
        <v>-8.1759377816447701E-4</v>
      </c>
    </row>
    <row r="47" spans="1:27" ht="19.5" customHeight="1" x14ac:dyDescent="0.25">
      <c r="A47" s="76"/>
      <c r="B47" s="2" t="s">
        <v>84</v>
      </c>
      <c r="C47" s="27"/>
      <c r="D47" s="28"/>
      <c r="E47" s="28">
        <v>0</v>
      </c>
      <c r="F47" s="65">
        <v>0</v>
      </c>
      <c r="G47" s="29">
        <v>0</v>
      </c>
      <c r="H47" s="27">
        <v>0</v>
      </c>
      <c r="I47" s="252">
        <v>0</v>
      </c>
      <c r="K47" s="116">
        <f t="shared" si="29"/>
        <v>0</v>
      </c>
      <c r="L47" s="36">
        <f t="shared" si="30"/>
        <v>0</v>
      </c>
      <c r="M47" s="36">
        <f t="shared" si="31"/>
        <v>0</v>
      </c>
      <c r="N47" s="262">
        <f t="shared" si="34"/>
        <v>0</v>
      </c>
      <c r="O47" s="37">
        <f t="shared" si="35"/>
        <v>0</v>
      </c>
      <c r="P47" s="135">
        <f t="shared" si="36"/>
        <v>0</v>
      </c>
      <c r="Q47" s="117">
        <f t="shared" si="37"/>
        <v>0</v>
      </c>
      <c r="S47" s="209"/>
      <c r="T47" s="146">
        <f t="shared" si="33"/>
        <v>0</v>
      </c>
    </row>
    <row r="48" spans="1:27" ht="19.5" customHeight="1" thickBot="1" x14ac:dyDescent="0.3">
      <c r="A48" s="76"/>
      <c r="B48" s="2" t="s">
        <v>85</v>
      </c>
      <c r="C48" s="27">
        <v>621343</v>
      </c>
      <c r="D48" s="28">
        <v>587791</v>
      </c>
      <c r="E48" s="28">
        <v>375598</v>
      </c>
      <c r="F48" s="65">
        <v>752849</v>
      </c>
      <c r="G48" s="29">
        <v>482145</v>
      </c>
      <c r="H48" s="27">
        <v>366749</v>
      </c>
      <c r="I48" s="252">
        <v>390727</v>
      </c>
      <c r="K48" s="116">
        <f t="shared" si="29"/>
        <v>1.3475962669659857E-3</v>
      </c>
      <c r="L48" s="36">
        <f t="shared" si="30"/>
        <v>1.1350983934303625E-3</v>
      </c>
      <c r="M48" s="36">
        <f t="shared" si="31"/>
        <v>6.9988944259416041E-4</v>
      </c>
      <c r="N48" s="262">
        <f t="shared" si="34"/>
        <v>1.2792610865320808E-3</v>
      </c>
      <c r="O48" s="37">
        <f t="shared" si="35"/>
        <v>1.4997778398958064E-3</v>
      </c>
      <c r="P48" s="135">
        <f t="shared" si="36"/>
        <v>1.5464244484169353E-3</v>
      </c>
      <c r="Q48" s="117">
        <f t="shared" si="37"/>
        <v>2.2197242187502663E-3</v>
      </c>
      <c r="S48" s="151">
        <f t="shared" si="32"/>
        <v>6.5379864703107568E-2</v>
      </c>
      <c r="T48" s="148">
        <f t="shared" si="33"/>
        <v>6.7329977033333099E-2</v>
      </c>
    </row>
    <row r="49" spans="1:20" ht="19.5" customHeight="1" thickBot="1" x14ac:dyDescent="0.3">
      <c r="A49" s="22" t="s">
        <v>47</v>
      </c>
      <c r="B49" s="23"/>
      <c r="C49" s="30">
        <f>SUM(C50:C57)</f>
        <v>385959578</v>
      </c>
      <c r="D49" s="31">
        <f t="shared" ref="D49" si="38">SUM(D50:D57)</f>
        <v>411695488</v>
      </c>
      <c r="E49" s="31">
        <v>439138980</v>
      </c>
      <c r="F49" s="66">
        <v>463475297</v>
      </c>
      <c r="G49" s="32">
        <v>494372014</v>
      </c>
      <c r="H49" s="30">
        <v>355286393</v>
      </c>
      <c r="I49" s="235">
        <v>385882887</v>
      </c>
      <c r="J49" s="1"/>
      <c r="K49" s="215">
        <f>C49/C58</f>
        <v>0.4556597460238862</v>
      </c>
      <c r="L49" s="39">
        <f>D49/D58</f>
        <v>0.4429080462578362</v>
      </c>
      <c r="M49" s="39">
        <f>E49/E58</f>
        <v>0.45003324529171579</v>
      </c>
      <c r="N49" s="394">
        <f>F49/F58</f>
        <v>0.44057495664689594</v>
      </c>
      <c r="O49" s="40">
        <f t="shared" ref="O49" si="39">G49/G58</f>
        <v>0.60595972301645729</v>
      </c>
      <c r="P49" s="38">
        <f>H49/H58</f>
        <v>0.59969440880367419</v>
      </c>
      <c r="Q49" s="351">
        <f>I49/I58</f>
        <v>0.6867368872956614</v>
      </c>
      <c r="R49" s="1"/>
      <c r="S49" s="102">
        <f t="shared" si="32"/>
        <v>8.611783226947281E-2</v>
      </c>
      <c r="T49" s="143">
        <f t="shared" si="33"/>
        <v>8.7042478491987207</v>
      </c>
    </row>
    <row r="50" spans="1:20" ht="19.5" customHeight="1" x14ac:dyDescent="0.25">
      <c r="A50" s="76"/>
      <c r="B50" s="2" t="s">
        <v>79</v>
      </c>
      <c r="C50" s="27">
        <v>74160711</v>
      </c>
      <c r="D50" s="28">
        <v>78077748</v>
      </c>
      <c r="E50" s="28">
        <v>83385164</v>
      </c>
      <c r="F50" s="65">
        <v>89173923</v>
      </c>
      <c r="G50" s="29">
        <v>101017113</v>
      </c>
      <c r="H50" s="27">
        <v>75816872</v>
      </c>
      <c r="I50" s="252">
        <v>74972208</v>
      </c>
      <c r="K50" s="116">
        <f t="shared" ref="K50:K57" si="40">C50/$C$49</f>
        <v>0.19214631590254252</v>
      </c>
      <c r="L50" s="36">
        <f t="shared" ref="L50:L57" si="41">D50/$D$49</f>
        <v>0.18964926815034708</v>
      </c>
      <c r="M50" s="36">
        <f t="shared" ref="M50:M57" si="42">E50/$E$49</f>
        <v>0.18988331211226114</v>
      </c>
      <c r="N50" s="262">
        <f>F50/$F$49</f>
        <v>0.19240275280518349</v>
      </c>
      <c r="O50" s="37">
        <f>G50/$G$49</f>
        <v>0.20433420610253233</v>
      </c>
      <c r="P50" s="135">
        <f>H50/$H$49</f>
        <v>0.21339649785011608</v>
      </c>
      <c r="Q50" s="117">
        <f>I50/$I$49</f>
        <v>0.19428746525367424</v>
      </c>
      <c r="S50" s="149">
        <f t="shared" si="32"/>
        <v>-1.1140844744953339E-2</v>
      </c>
      <c r="T50" s="150">
        <f t="shared" si="33"/>
        <v>-1.9109032596441837</v>
      </c>
    </row>
    <row r="51" spans="1:20" ht="19.5" customHeight="1" x14ac:dyDescent="0.25">
      <c r="A51" s="76"/>
      <c r="B51" s="2" t="s">
        <v>80</v>
      </c>
      <c r="C51" s="27">
        <v>205712</v>
      </c>
      <c r="D51" s="28">
        <v>156591</v>
      </c>
      <c r="E51" s="28">
        <v>30322</v>
      </c>
      <c r="F51" s="65">
        <v>58813</v>
      </c>
      <c r="G51" s="29">
        <v>38687</v>
      </c>
      <c r="H51" s="27">
        <v>31026</v>
      </c>
      <c r="I51" s="252">
        <v>20738</v>
      </c>
      <c r="K51" s="116">
        <f t="shared" si="40"/>
        <v>5.329884571487432E-4</v>
      </c>
      <c r="L51" s="36">
        <f t="shared" si="41"/>
        <v>3.8035636669401634E-4</v>
      </c>
      <c r="M51" s="36">
        <f t="shared" si="42"/>
        <v>6.9048755362140709E-5</v>
      </c>
      <c r="N51" s="262">
        <f t="shared" ref="N51:N57" si="43">F51/$F$49</f>
        <v>1.2689565200278626E-4</v>
      </c>
      <c r="O51" s="37">
        <f t="shared" ref="O51:O57" si="44">G51/$G$49</f>
        <v>7.8254834222877355E-5</v>
      </c>
      <c r="P51" s="135">
        <f t="shared" ref="P51:P57" si="45">H51/$H$49</f>
        <v>8.732673305616858E-5</v>
      </c>
      <c r="Q51" s="117">
        <f t="shared" ref="Q51:Q57" si="46">I51/$I$49</f>
        <v>5.3741693914506245E-5</v>
      </c>
      <c r="S51" s="209">
        <f t="shared" si="32"/>
        <v>-0.33159285760330048</v>
      </c>
      <c r="T51" s="146">
        <f t="shared" si="33"/>
        <v>-3.3585039141662337E-3</v>
      </c>
    </row>
    <row r="52" spans="1:20" ht="19.5" customHeight="1" x14ac:dyDescent="0.25">
      <c r="A52" s="76"/>
      <c r="B52" s="2" t="s">
        <v>87</v>
      </c>
      <c r="C52" s="27">
        <v>0</v>
      </c>
      <c r="D52" s="28">
        <v>0</v>
      </c>
      <c r="E52" s="28">
        <v>0</v>
      </c>
      <c r="F52" s="65">
        <v>236</v>
      </c>
      <c r="G52" s="29">
        <v>2490</v>
      </c>
      <c r="H52" s="27">
        <v>2048</v>
      </c>
      <c r="I52" s="252">
        <v>161</v>
      </c>
      <c r="K52" s="116">
        <f t="shared" si="40"/>
        <v>0</v>
      </c>
      <c r="L52" s="36">
        <f t="shared" si="41"/>
        <v>0</v>
      </c>
      <c r="M52" s="36">
        <f t="shared" si="42"/>
        <v>0</v>
      </c>
      <c r="N52" s="262">
        <f t="shared" si="43"/>
        <v>5.09196502009038E-7</v>
      </c>
      <c r="O52" s="37">
        <f t="shared" si="44"/>
        <v>5.0366928739619146E-6</v>
      </c>
      <c r="P52" s="135">
        <f t="shared" si="45"/>
        <v>5.764363736834695E-6</v>
      </c>
      <c r="Q52" s="117">
        <f t="shared" si="46"/>
        <v>4.1722503231919686E-7</v>
      </c>
      <c r="S52" s="209">
        <f t="shared" si="32"/>
        <v>-0.92138671875</v>
      </c>
      <c r="T52" s="146">
        <f t="shared" si="33"/>
        <v>-5.3471387045154984E-4</v>
      </c>
    </row>
    <row r="53" spans="1:20" ht="19.5" customHeight="1" x14ac:dyDescent="0.25">
      <c r="A53" s="76"/>
      <c r="B53" s="2" t="s">
        <v>81</v>
      </c>
      <c r="C53" s="27">
        <v>286634780</v>
      </c>
      <c r="D53" s="28">
        <v>308871201</v>
      </c>
      <c r="E53" s="28">
        <v>328989772</v>
      </c>
      <c r="F53" s="65">
        <v>348223151</v>
      </c>
      <c r="G53" s="29">
        <v>367376644</v>
      </c>
      <c r="H53" s="27">
        <v>260112581</v>
      </c>
      <c r="I53" s="252">
        <v>291529540</v>
      </c>
      <c r="K53" s="116">
        <f t="shared" si="40"/>
        <v>0.74265492123633736</v>
      </c>
      <c r="L53" s="36">
        <f t="shared" si="41"/>
        <v>0.7502418899475527</v>
      </c>
      <c r="M53" s="36">
        <f t="shared" si="42"/>
        <v>0.74917005090279165</v>
      </c>
      <c r="N53" s="262">
        <f t="shared" si="43"/>
        <v>0.7513305525752757</v>
      </c>
      <c r="O53" s="37">
        <f t="shared" si="44"/>
        <v>0.74311780116258763</v>
      </c>
      <c r="P53" s="135">
        <f t="shared" si="45"/>
        <v>0.73212086397015497</v>
      </c>
      <c r="Q53" s="117">
        <f t="shared" si="46"/>
        <v>0.7554870916055938</v>
      </c>
      <c r="S53" s="209">
        <f t="shared" si="32"/>
        <v>0.12078215855310744</v>
      </c>
      <c r="T53" s="146">
        <f t="shared" si="33"/>
        <v>2.336622763543883</v>
      </c>
    </row>
    <row r="54" spans="1:20" ht="19.5" customHeight="1" x14ac:dyDescent="0.25">
      <c r="A54" s="76"/>
      <c r="B54" s="2" t="s">
        <v>82</v>
      </c>
      <c r="C54" s="27">
        <v>4178738</v>
      </c>
      <c r="D54" s="28">
        <v>4672832</v>
      </c>
      <c r="E54" s="28">
        <v>4330356</v>
      </c>
      <c r="F54" s="65">
        <v>3983828</v>
      </c>
      <c r="G54" s="29">
        <v>4454727</v>
      </c>
      <c r="H54" s="27">
        <v>3294526</v>
      </c>
      <c r="I54" s="252">
        <v>3537082</v>
      </c>
      <c r="K54" s="116">
        <f t="shared" si="40"/>
        <v>1.0826879907097421E-2</v>
      </c>
      <c r="L54" s="36">
        <f t="shared" si="41"/>
        <v>1.135021426321777E-2</v>
      </c>
      <c r="M54" s="36">
        <f t="shared" si="42"/>
        <v>9.861014843182447E-3</v>
      </c>
      <c r="N54" s="262">
        <f t="shared" si="43"/>
        <v>8.595556280532466E-3</v>
      </c>
      <c r="O54" s="37">
        <f t="shared" si="44"/>
        <v>9.0108802153998947E-3</v>
      </c>
      <c r="P54" s="135">
        <f t="shared" si="45"/>
        <v>9.2728741232710257E-3</v>
      </c>
      <c r="Q54" s="117">
        <f t="shared" si="46"/>
        <v>9.1662059115878852E-3</v>
      </c>
      <c r="S54" s="209">
        <f t="shared" si="32"/>
        <v>7.3623944688856607E-2</v>
      </c>
      <c r="T54" s="146">
        <f t="shared" si="33"/>
        <v>-1.066682116831405E-2</v>
      </c>
    </row>
    <row r="55" spans="1:20" ht="19.5" customHeight="1" x14ac:dyDescent="0.25">
      <c r="A55" s="76"/>
      <c r="B55" s="2" t="s">
        <v>83</v>
      </c>
      <c r="C55" s="27"/>
      <c r="D55" s="28"/>
      <c r="E55" s="28">
        <v>456</v>
      </c>
      <c r="F55" s="65">
        <v>373</v>
      </c>
      <c r="G55" s="29">
        <v>65</v>
      </c>
      <c r="H55" s="27">
        <v>65</v>
      </c>
      <c r="I55" s="252">
        <v>0</v>
      </c>
      <c r="K55" s="116">
        <f t="shared" si="40"/>
        <v>0</v>
      </c>
      <c r="L55" s="36">
        <f t="shared" si="41"/>
        <v>0</v>
      </c>
      <c r="M55" s="36">
        <f t="shared" si="42"/>
        <v>1.0383956350219695E-6</v>
      </c>
      <c r="N55" s="262">
        <f t="shared" si="43"/>
        <v>8.0478938664987792E-7</v>
      </c>
      <c r="O55" s="37">
        <f t="shared" si="44"/>
        <v>1.3147993446085319E-7</v>
      </c>
      <c r="P55" s="135">
        <f t="shared" si="45"/>
        <v>1.8295099750696055E-7</v>
      </c>
      <c r="Q55" s="117">
        <f t="shared" si="46"/>
        <v>0</v>
      </c>
      <c r="S55" s="209">
        <f t="shared" si="32"/>
        <v>-1</v>
      </c>
      <c r="T55" s="146">
        <f t="shared" si="33"/>
        <v>-1.8295099750696056E-5</v>
      </c>
    </row>
    <row r="56" spans="1:20" ht="19.5" customHeight="1" x14ac:dyDescent="0.25">
      <c r="A56" s="76"/>
      <c r="B56" s="2" t="s">
        <v>84</v>
      </c>
      <c r="C56" s="27">
        <v>0</v>
      </c>
      <c r="D56" s="28">
        <v>416</v>
      </c>
      <c r="E56" s="28">
        <v>454</v>
      </c>
      <c r="F56" s="65">
        <v>255</v>
      </c>
      <c r="G56" s="29">
        <v>0</v>
      </c>
      <c r="H56" s="27">
        <v>0</v>
      </c>
      <c r="I56" s="252">
        <v>0</v>
      </c>
      <c r="K56" s="116">
        <f t="shared" si="40"/>
        <v>0</v>
      </c>
      <c r="L56" s="36">
        <f t="shared" si="41"/>
        <v>1.0104555724448455E-6</v>
      </c>
      <c r="M56" s="36">
        <f t="shared" si="42"/>
        <v>1.0338412682016978E-6</v>
      </c>
      <c r="N56" s="262">
        <f t="shared" si="43"/>
        <v>5.5019113564535892E-7</v>
      </c>
      <c r="O56" s="37">
        <f t="shared" si="44"/>
        <v>0</v>
      </c>
      <c r="P56" s="135">
        <f t="shared" si="45"/>
        <v>0</v>
      </c>
      <c r="Q56" s="117">
        <f t="shared" si="46"/>
        <v>0</v>
      </c>
      <c r="S56" s="209"/>
      <c r="T56" s="146">
        <f t="shared" si="33"/>
        <v>0</v>
      </c>
    </row>
    <row r="57" spans="1:20" ht="19.5" customHeight="1" thickBot="1" x14ac:dyDescent="0.3">
      <c r="A57" s="76"/>
      <c r="B57" s="2" t="s">
        <v>85</v>
      </c>
      <c r="C57" s="77">
        <v>20779637</v>
      </c>
      <c r="D57" s="208">
        <v>19916700</v>
      </c>
      <c r="E57" s="208">
        <v>22402456</v>
      </c>
      <c r="F57" s="65">
        <v>22034718</v>
      </c>
      <c r="G57" s="29">
        <v>21482288</v>
      </c>
      <c r="H57" s="27">
        <v>16029275</v>
      </c>
      <c r="I57" s="252">
        <v>15823158</v>
      </c>
      <c r="K57" s="116">
        <f t="shared" si="40"/>
        <v>5.3838894496873971E-2</v>
      </c>
      <c r="L57" s="36">
        <f t="shared" si="41"/>
        <v>4.8377260816615995E-2</v>
      </c>
      <c r="M57" s="36">
        <f t="shared" si="42"/>
        <v>5.1014501149499417E-2</v>
      </c>
      <c r="N57" s="262">
        <f t="shared" si="43"/>
        <v>4.7542378509981296E-2</v>
      </c>
      <c r="O57" s="37">
        <f t="shared" si="44"/>
        <v>4.3453689512448816E-2</v>
      </c>
      <c r="P57" s="135">
        <f t="shared" si="45"/>
        <v>4.5116490008667458E-2</v>
      </c>
      <c r="Q57" s="117">
        <f t="shared" si="46"/>
        <v>4.1005078310197257E-2</v>
      </c>
      <c r="S57" s="151">
        <f t="shared" si="32"/>
        <v>-1.285878494192657E-2</v>
      </c>
      <c r="T57" s="148">
        <f t="shared" si="33"/>
        <v>-0.41114116984702009</v>
      </c>
    </row>
    <row r="58" spans="1:20" ht="19.5" customHeight="1" thickBot="1" x14ac:dyDescent="0.3">
      <c r="A58" s="113" t="s">
        <v>31</v>
      </c>
      <c r="B58" s="140"/>
      <c r="C58" s="212">
        <f t="shared" ref="C58:G61" si="47">C40+C49</f>
        <v>847034616</v>
      </c>
      <c r="D58" s="123">
        <f t="shared" si="47"/>
        <v>929528130</v>
      </c>
      <c r="E58" s="123">
        <f t="shared" si="47"/>
        <v>975792310</v>
      </c>
      <c r="F58" s="123">
        <f t="shared" ref="F58" si="48">F40+F49</f>
        <v>1051978307</v>
      </c>
      <c r="G58" s="381">
        <f t="shared" si="47"/>
        <v>815849627</v>
      </c>
      <c r="H58" s="257">
        <f>H40+H49</f>
        <v>592445732</v>
      </c>
      <c r="I58" s="253">
        <f>I40+I49</f>
        <v>561907907</v>
      </c>
      <c r="K58" s="210">
        <f>K40+K49</f>
        <v>1</v>
      </c>
      <c r="L58" s="213">
        <f>L40+L49</f>
        <v>1</v>
      </c>
      <c r="M58" s="213">
        <f>M40+M49</f>
        <v>1</v>
      </c>
      <c r="N58" s="213">
        <f>N40+N49</f>
        <v>1</v>
      </c>
      <c r="O58" s="214">
        <f>O40+O49</f>
        <v>1</v>
      </c>
      <c r="P58" s="354">
        <f>P49+P40</f>
        <v>1</v>
      </c>
      <c r="Q58" s="261">
        <f>Q49+Q40</f>
        <v>1</v>
      </c>
      <c r="S58" s="357">
        <f t="shared" si="32"/>
        <v>-5.1545354030839742E-2</v>
      </c>
      <c r="T58" s="356">
        <f t="shared" si="33"/>
        <v>0</v>
      </c>
    </row>
    <row r="59" spans="1:20" ht="19.5" customHeight="1" x14ac:dyDescent="0.25">
      <c r="A59" s="76"/>
      <c r="B59" s="2" t="s">
        <v>79</v>
      </c>
      <c r="C59" s="27">
        <f t="shared" si="47"/>
        <v>223895118</v>
      </c>
      <c r="D59" s="28">
        <f t="shared" si="47"/>
        <v>234049410</v>
      </c>
      <c r="E59" s="28">
        <f t="shared" si="47"/>
        <v>238364551</v>
      </c>
      <c r="F59" s="28">
        <f t="shared" ref="F59" si="49">F41+F50</f>
        <v>260375860</v>
      </c>
      <c r="G59" s="382">
        <f t="shared" si="47"/>
        <v>197463432</v>
      </c>
      <c r="H59" s="380">
        <f t="shared" ref="H59:I59" si="50">H41+H50</f>
        <v>145774777</v>
      </c>
      <c r="I59" s="252">
        <f t="shared" si="50"/>
        <v>123679346</v>
      </c>
      <c r="J59" s="13"/>
      <c r="K59" s="116">
        <f t="shared" ref="K59:K66" si="51">C59/$C$58</f>
        <v>0.26432817947548909</v>
      </c>
      <c r="L59" s="36">
        <f t="shared" ref="L59:L66" si="52">D59/$D$58</f>
        <v>0.2517937891777412</v>
      </c>
      <c r="M59" s="36">
        <f t="shared" ref="M59:M66" si="53">E59/$E$58</f>
        <v>0.24427795603349242</v>
      </c>
      <c r="N59" s="262">
        <f>F59/$F$58</f>
        <v>0.24751067419111714</v>
      </c>
      <c r="O59" s="37">
        <f>G59/$G$58</f>
        <v>0.24203410219859056</v>
      </c>
      <c r="P59" s="135">
        <f>H59/$H$58</f>
        <v>0.24605591554839659</v>
      </c>
      <c r="Q59" s="117">
        <f>I59/$I$58</f>
        <v>0.22010607869947629</v>
      </c>
      <c r="S59" s="149">
        <f t="shared" si="32"/>
        <v>-0.15157238758801189</v>
      </c>
      <c r="T59" s="150">
        <f t="shared" si="33"/>
        <v>-2.5949836848920298</v>
      </c>
    </row>
    <row r="60" spans="1:20" ht="19.5" customHeight="1" x14ac:dyDescent="0.25">
      <c r="A60" s="76"/>
      <c r="B60" s="2" t="s">
        <v>80</v>
      </c>
      <c r="C60" s="27">
        <f t="shared" si="47"/>
        <v>29126634</v>
      </c>
      <c r="D60" s="28">
        <f t="shared" si="47"/>
        <v>36097098</v>
      </c>
      <c r="E60" s="28">
        <f t="shared" si="47"/>
        <v>36531565</v>
      </c>
      <c r="F60" s="28">
        <f t="shared" ref="F60" si="54">F42+F51</f>
        <v>40065136</v>
      </c>
      <c r="G60" s="29">
        <f t="shared" si="47"/>
        <v>19515968</v>
      </c>
      <c r="H60" s="27">
        <f t="shared" ref="H60:I60" si="55">H42+H51</f>
        <v>14234056</v>
      </c>
      <c r="I60" s="252">
        <f t="shared" si="55"/>
        <v>12951211</v>
      </c>
      <c r="J60" s="13"/>
      <c r="K60" s="116">
        <f t="shared" si="51"/>
        <v>3.4386592294830133E-2</v>
      </c>
      <c r="L60" s="36">
        <f t="shared" si="52"/>
        <v>3.8833787633731964E-2</v>
      </c>
      <c r="M60" s="36">
        <f t="shared" si="53"/>
        <v>3.7437848838960411E-2</v>
      </c>
      <c r="N60" s="262">
        <f t="shared" ref="N60:N66" si="56">F60/$F$58</f>
        <v>3.8085515388864385E-2</v>
      </c>
      <c r="O60" s="37">
        <f t="shared" ref="O60:O66" si="57">G60/$G$58</f>
        <v>2.3921035634670948E-2</v>
      </c>
      <c r="P60" s="135">
        <f t="shared" ref="P60:P66" si="58">H60/$H$58</f>
        <v>2.4025923778618764E-2</v>
      </c>
      <c r="Q60" s="117">
        <f t="shared" ref="Q60:Q66" si="59">I60/$I$58</f>
        <v>2.3048636331077649E-2</v>
      </c>
      <c r="S60" s="209">
        <f t="shared" si="32"/>
        <v>-9.0125049388593101E-2</v>
      </c>
      <c r="T60" s="146">
        <f t="shared" si="33"/>
        <v>-9.7728744754111557E-2</v>
      </c>
    </row>
    <row r="61" spans="1:20" ht="19.5" customHeight="1" x14ac:dyDescent="0.25">
      <c r="A61" s="76"/>
      <c r="B61" s="2" t="s">
        <v>87</v>
      </c>
      <c r="C61" s="27">
        <f t="shared" si="47"/>
        <v>40804</v>
      </c>
      <c r="D61" s="28">
        <f t="shared" si="47"/>
        <v>80734</v>
      </c>
      <c r="E61" s="28">
        <f t="shared" si="47"/>
        <v>122357</v>
      </c>
      <c r="F61" s="28">
        <f t="shared" ref="F61" si="60">F43+F52</f>
        <v>61316</v>
      </c>
      <c r="G61" s="29">
        <f t="shared" si="47"/>
        <v>53636</v>
      </c>
      <c r="H61" s="27">
        <f t="shared" ref="H61:I61" si="61">H43+H52</f>
        <v>40960</v>
      </c>
      <c r="I61" s="252">
        <f t="shared" si="61"/>
        <v>20173</v>
      </c>
      <c r="J61" s="13"/>
      <c r="K61" s="116">
        <f t="shared" si="51"/>
        <v>4.8172765586241401E-5</v>
      </c>
      <c r="L61" s="36">
        <f t="shared" si="52"/>
        <v>8.6854821703997277E-5</v>
      </c>
      <c r="M61" s="36">
        <f t="shared" si="53"/>
        <v>1.2539246184467266E-4</v>
      </c>
      <c r="N61" s="262">
        <f t="shared" si="56"/>
        <v>5.8286373009781087E-5</v>
      </c>
      <c r="O61" s="37">
        <f t="shared" si="57"/>
        <v>6.574250722798945E-5</v>
      </c>
      <c r="P61" s="135">
        <f t="shared" si="58"/>
        <v>6.9137134065808408E-5</v>
      </c>
      <c r="Q61" s="117">
        <f t="shared" si="59"/>
        <v>3.5900900750271875E-5</v>
      </c>
      <c r="S61" s="209">
        <f t="shared" si="32"/>
        <v>-0.50749511718749996</v>
      </c>
      <c r="T61" s="146">
        <f t="shared" si="33"/>
        <v>-3.3236233315536534E-3</v>
      </c>
    </row>
    <row r="62" spans="1:20" ht="19.5" customHeight="1" x14ac:dyDescent="0.25">
      <c r="A62" s="76"/>
      <c r="B62" s="2" t="s">
        <v>81</v>
      </c>
      <c r="C62" s="27">
        <f>C44+C53</f>
        <v>559497144</v>
      </c>
      <c r="D62" s="28">
        <f t="shared" ref="D62:G62" si="62">D44+D53</f>
        <v>622981068</v>
      </c>
      <c r="E62" s="28">
        <f t="shared" si="62"/>
        <v>661742531</v>
      </c>
      <c r="F62" s="28">
        <f t="shared" ref="F62" si="63">F44+F53</f>
        <v>713551548</v>
      </c>
      <c r="G62" s="29">
        <f t="shared" si="62"/>
        <v>565127925</v>
      </c>
      <c r="H62" s="27">
        <f t="shared" ref="H62:I62" si="64">H44+H53</f>
        <v>407589219</v>
      </c>
      <c r="I62" s="252">
        <f t="shared" si="64"/>
        <v>402312673</v>
      </c>
      <c r="J62" s="13"/>
      <c r="K62" s="116">
        <f t="shared" si="51"/>
        <v>0.6605363386943327</v>
      </c>
      <c r="L62" s="36">
        <f t="shared" si="52"/>
        <v>0.67021217313778336</v>
      </c>
      <c r="M62" s="36">
        <f t="shared" si="53"/>
        <v>0.67815919865160645</v>
      </c>
      <c r="N62" s="262">
        <f t="shared" si="56"/>
        <v>0.67829492609489717</v>
      </c>
      <c r="O62" s="37">
        <f t="shared" si="57"/>
        <v>0.69268638030522744</v>
      </c>
      <c r="P62" s="135">
        <f t="shared" si="58"/>
        <v>0.68797730658645373</v>
      </c>
      <c r="Q62" s="117">
        <f t="shared" si="59"/>
        <v>0.71597617329844765</v>
      </c>
      <c r="S62" s="209">
        <f t="shared" si="32"/>
        <v>-1.2945744769564182E-2</v>
      </c>
      <c r="T62" s="146">
        <f t="shared" si="33"/>
        <v>2.7998866711993919</v>
      </c>
    </row>
    <row r="63" spans="1:20" ht="19.5" customHeight="1" x14ac:dyDescent="0.25">
      <c r="A63" s="76"/>
      <c r="B63" s="2" t="s">
        <v>82</v>
      </c>
      <c r="C63" s="27">
        <f>C45+C54</f>
        <v>13073936</v>
      </c>
      <c r="D63" s="28">
        <f t="shared" ref="D63:G63" si="65">D45+D54</f>
        <v>15814913</v>
      </c>
      <c r="E63" s="28">
        <f t="shared" si="65"/>
        <v>16252342</v>
      </c>
      <c r="F63" s="28">
        <f t="shared" ref="F63" si="66">F45+F54</f>
        <v>15132052</v>
      </c>
      <c r="G63" s="29">
        <f t="shared" si="65"/>
        <v>11722229</v>
      </c>
      <c r="H63" s="27">
        <f t="shared" ref="H63:I63" si="67">H45+H54</f>
        <v>8408692</v>
      </c>
      <c r="I63" s="252">
        <f t="shared" si="67"/>
        <v>6730619</v>
      </c>
      <c r="J63" s="13"/>
      <c r="K63" s="116">
        <f t="shared" si="51"/>
        <v>1.5434948882891935E-2</v>
      </c>
      <c r="L63" s="36">
        <f t="shared" si="52"/>
        <v>1.7013915436857194E-2</v>
      </c>
      <c r="M63" s="36">
        <f t="shared" si="53"/>
        <v>1.6655534003952133E-2</v>
      </c>
      <c r="N63" s="262">
        <f t="shared" si="56"/>
        <v>1.438437646414319E-2</v>
      </c>
      <c r="O63" s="37">
        <f t="shared" si="57"/>
        <v>1.4368124482822127E-2</v>
      </c>
      <c r="P63" s="135">
        <f t="shared" si="58"/>
        <v>1.4193185208058854E-2</v>
      </c>
      <c r="Q63" s="117">
        <f t="shared" si="59"/>
        <v>1.1978153210077537E-2</v>
      </c>
      <c r="S63" s="209">
        <f t="shared" si="32"/>
        <v>-0.19956409391615249</v>
      </c>
      <c r="T63" s="146">
        <f t="shared" si="33"/>
        <v>-0.22150319979813166</v>
      </c>
    </row>
    <row r="64" spans="1:20" ht="19.5" customHeight="1" x14ac:dyDescent="0.25">
      <c r="A64" s="76"/>
      <c r="B64" s="2" t="s">
        <v>83</v>
      </c>
      <c r="C64" s="27"/>
      <c r="D64" s="28"/>
      <c r="E64" s="28">
        <f t="shared" ref="E64:G64" si="68">E46+E55</f>
        <v>456</v>
      </c>
      <c r="F64" s="28">
        <f t="shared" ref="F64" si="69">F46+F55</f>
        <v>4573</v>
      </c>
      <c r="G64" s="29">
        <f t="shared" si="68"/>
        <v>2004</v>
      </c>
      <c r="H64" s="27">
        <f t="shared" ref="H64:I64" si="70">H46+H55</f>
        <v>2004</v>
      </c>
      <c r="I64" s="252">
        <f t="shared" si="70"/>
        <v>0</v>
      </c>
      <c r="J64" s="13"/>
      <c r="K64" s="116">
        <f t="shared" si="51"/>
        <v>0</v>
      </c>
      <c r="L64" s="36">
        <f t="shared" si="52"/>
        <v>0</v>
      </c>
      <c r="M64" s="36">
        <f t="shared" si="53"/>
        <v>4.6731255752568906E-7</v>
      </c>
      <c r="N64" s="262">
        <f t="shared" si="56"/>
        <v>4.3470478141713243E-6</v>
      </c>
      <c r="O64" s="37">
        <f t="shared" si="57"/>
        <v>2.4563350079217477E-6</v>
      </c>
      <c r="P64" s="135">
        <f t="shared" si="58"/>
        <v>3.3825882975556653E-6</v>
      </c>
      <c r="Q64" s="117">
        <f t="shared" si="59"/>
        <v>0</v>
      </c>
      <c r="S64" s="209">
        <f t="shared" si="32"/>
        <v>-1</v>
      </c>
      <c r="T64" s="146">
        <f t="shared" si="33"/>
        <v>-3.3825882975556653E-4</v>
      </c>
    </row>
    <row r="65" spans="1:20" ht="19.5" customHeight="1" x14ac:dyDescent="0.25">
      <c r="A65" s="76"/>
      <c r="B65" s="2" t="s">
        <v>84</v>
      </c>
      <c r="C65" s="27"/>
      <c r="D65" s="28">
        <f t="shared" ref="D65:G65" si="71">D47+D56</f>
        <v>416</v>
      </c>
      <c r="E65" s="28">
        <f t="shared" si="71"/>
        <v>454</v>
      </c>
      <c r="F65" s="28">
        <f t="shared" ref="F65" si="72">F47+F56</f>
        <v>255</v>
      </c>
      <c r="G65" s="29">
        <f t="shared" si="71"/>
        <v>0</v>
      </c>
      <c r="H65" s="27">
        <f t="shared" ref="H65:I65" si="73">H47+H56</f>
        <v>0</v>
      </c>
      <c r="I65" s="252">
        <f t="shared" si="73"/>
        <v>0</v>
      </c>
      <c r="J65" s="13"/>
      <c r="K65" s="116">
        <f t="shared" si="51"/>
        <v>0</v>
      </c>
      <c r="L65" s="36">
        <f t="shared" si="52"/>
        <v>4.4753890342189E-7</v>
      </c>
      <c r="M65" s="36">
        <f t="shared" si="53"/>
        <v>4.6526294104531324E-7</v>
      </c>
      <c r="N65" s="262">
        <f t="shared" si="56"/>
        <v>2.4240043573446046E-7</v>
      </c>
      <c r="O65" s="37">
        <f t="shared" si="57"/>
        <v>0</v>
      </c>
      <c r="P65" s="135">
        <f t="shared" si="58"/>
        <v>0</v>
      </c>
      <c r="Q65" s="117">
        <f t="shared" si="59"/>
        <v>0</v>
      </c>
      <c r="S65" s="209"/>
      <c r="T65" s="146">
        <f t="shared" si="33"/>
        <v>0</v>
      </c>
    </row>
    <row r="66" spans="1:20" ht="19.5" customHeight="1" thickBot="1" x14ac:dyDescent="0.3">
      <c r="A66" s="205"/>
      <c r="B66" s="206" t="s">
        <v>85</v>
      </c>
      <c r="C66" s="77">
        <f>C48+C57</f>
        <v>21400980</v>
      </c>
      <c r="D66" s="208">
        <f t="shared" ref="D66:G66" si="74">D48+D57</f>
        <v>20504491</v>
      </c>
      <c r="E66" s="208">
        <f t="shared" si="74"/>
        <v>22778054</v>
      </c>
      <c r="F66" s="208">
        <f t="shared" ref="F66" si="75">F48+F57</f>
        <v>22787567</v>
      </c>
      <c r="G66" s="78">
        <f t="shared" si="74"/>
        <v>21964433</v>
      </c>
      <c r="H66" s="77">
        <f t="shared" ref="H66:I66" si="76">H48+H57</f>
        <v>16396024</v>
      </c>
      <c r="I66" s="350">
        <f t="shared" si="76"/>
        <v>16213885</v>
      </c>
      <c r="J66" s="13"/>
      <c r="K66" s="211">
        <f t="shared" si="51"/>
        <v>2.5265767886869926E-2</v>
      </c>
      <c r="L66" s="119">
        <f t="shared" si="52"/>
        <v>2.2059032253278876E-2</v>
      </c>
      <c r="M66" s="119">
        <f t="shared" si="53"/>
        <v>2.3343137434645288E-2</v>
      </c>
      <c r="N66" s="119">
        <f t="shared" si="56"/>
        <v>2.1661632039718475E-2</v>
      </c>
      <c r="O66" s="133">
        <f t="shared" si="57"/>
        <v>2.6922158536452943E-2</v>
      </c>
      <c r="P66" s="352">
        <f t="shared" si="58"/>
        <v>2.7675149156108698E-2</v>
      </c>
      <c r="Q66" s="353">
        <f t="shared" si="59"/>
        <v>2.8855057560170622E-2</v>
      </c>
      <c r="S66" s="151">
        <f t="shared" si="32"/>
        <v>-1.1108729774974714E-2</v>
      </c>
      <c r="T66" s="148">
        <f t="shared" si="33"/>
        <v>0.11799084040619232</v>
      </c>
    </row>
    <row r="67" spans="1:20" ht="19.5" customHeight="1" x14ac:dyDescent="0.25"/>
    <row r="68" spans="1:20" ht="19.5" customHeight="1" x14ac:dyDescent="0.25"/>
    <row r="69" spans="1:20" x14ac:dyDescent="0.25">
      <c r="A69" s="1" t="s">
        <v>38</v>
      </c>
      <c r="K69" s="1" t="str">
        <f>S3</f>
        <v>VARIAÇÃO (JAN.-SET)</v>
      </c>
    </row>
    <row r="70" spans="1:20" ht="15.75" thickBot="1" x14ac:dyDescent="0.3"/>
    <row r="71" spans="1:20" ht="24" customHeight="1" x14ac:dyDescent="0.25">
      <c r="A71" s="461" t="s">
        <v>93</v>
      </c>
      <c r="B71" s="487"/>
      <c r="C71" s="463">
        <v>2016</v>
      </c>
      <c r="D71" s="456">
        <v>2017</v>
      </c>
      <c r="E71" s="456">
        <v>2018</v>
      </c>
      <c r="F71" s="456">
        <v>2019</v>
      </c>
      <c r="G71" s="467">
        <v>2020</v>
      </c>
      <c r="H71" s="470" t="str">
        <f>H5</f>
        <v>janeiro - setembro</v>
      </c>
      <c r="I71" s="469"/>
      <c r="K71" s="471" t="s">
        <v>99</v>
      </c>
    </row>
    <row r="72" spans="1:20" ht="20.25" customHeight="1" thickBot="1" x14ac:dyDescent="0.3">
      <c r="A72" s="462"/>
      <c r="B72" s="488"/>
      <c r="C72" s="481"/>
      <c r="D72" s="457"/>
      <c r="E72" s="457"/>
      <c r="F72" s="457"/>
      <c r="G72" s="486"/>
      <c r="H72" s="314">
        <v>2020</v>
      </c>
      <c r="I72" s="251">
        <v>2021</v>
      </c>
      <c r="K72" s="472"/>
    </row>
    <row r="73" spans="1:20" ht="20.100000000000001" customHeight="1" thickBot="1" x14ac:dyDescent="0.3">
      <c r="A73" s="22" t="s">
        <v>48</v>
      </c>
      <c r="B73" s="23"/>
      <c r="C73" s="69">
        <f t="shared" ref="C73:I78" si="77">C40/C7</f>
        <v>6.2654848542489967</v>
      </c>
      <c r="D73" s="216">
        <f t="shared" si="77"/>
        <v>6.4560462042243847</v>
      </c>
      <c r="E73" s="216">
        <f t="shared" si="77"/>
        <v>6.5952788640868016</v>
      </c>
      <c r="F73" s="216">
        <f t="shared" si="77"/>
        <v>6.5978985290550964</v>
      </c>
      <c r="G73" s="195">
        <f t="shared" si="77"/>
        <v>6.5158736417840455</v>
      </c>
      <c r="H73" s="358">
        <f t="shared" si="77"/>
        <v>6.5825506078009886</v>
      </c>
      <c r="I73" s="359">
        <f t="shared" si="77"/>
        <v>6.6480557635190625</v>
      </c>
      <c r="K73" s="43">
        <f>(I73-H73)/H73</f>
        <v>9.9513333996162027E-3</v>
      </c>
    </row>
    <row r="74" spans="1:20" ht="20.100000000000001" customHeight="1" x14ac:dyDescent="0.25">
      <c r="A74" s="76"/>
      <c r="B74" s="204" t="s">
        <v>79</v>
      </c>
      <c r="C74" s="217">
        <f t="shared" si="77"/>
        <v>4.0065269977466658</v>
      </c>
      <c r="D74" s="218">
        <f t="shared" si="77"/>
        <v>4.0122677825404391</v>
      </c>
      <c r="E74" s="218">
        <f t="shared" si="77"/>
        <v>3.9288679671800066</v>
      </c>
      <c r="F74" s="218">
        <f t="shared" si="77"/>
        <v>3.9346168082813922</v>
      </c>
      <c r="G74" s="219">
        <f t="shared" si="77"/>
        <v>3.9813012875264353</v>
      </c>
      <c r="H74" s="217">
        <f t="shared" si="77"/>
        <v>3.9769623181768594</v>
      </c>
      <c r="I74" s="360">
        <f t="shared" si="77"/>
        <v>3.9015081644916743</v>
      </c>
      <c r="K74" s="364">
        <f t="shared" ref="K74:K99" si="78">(I74-H74)/H74</f>
        <v>-1.8972810816013781E-2</v>
      </c>
    </row>
    <row r="75" spans="1:20" ht="20.100000000000001" customHeight="1" x14ac:dyDescent="0.25">
      <c r="A75" s="76"/>
      <c r="B75" s="204" t="s">
        <v>80</v>
      </c>
      <c r="C75" s="217">
        <f t="shared" si="77"/>
        <v>4.8232437581677328</v>
      </c>
      <c r="D75" s="218">
        <f t="shared" si="77"/>
        <v>4.9536346885160132</v>
      </c>
      <c r="E75" s="218">
        <f t="shared" si="77"/>
        <v>4.6595370518236487</v>
      </c>
      <c r="F75" s="218">
        <f t="shared" si="77"/>
        <v>4.4997990594881774</v>
      </c>
      <c r="G75" s="219">
        <f t="shared" si="77"/>
        <v>4.1349631919918277</v>
      </c>
      <c r="H75" s="217">
        <f t="shared" si="77"/>
        <v>4.1584652095624293</v>
      </c>
      <c r="I75" s="360">
        <f t="shared" si="77"/>
        <v>4.3282367114102271</v>
      </c>
      <c r="K75" s="58">
        <f t="shared" si="78"/>
        <v>4.0825519342426321E-2</v>
      </c>
    </row>
    <row r="76" spans="1:20" ht="20.100000000000001" customHeight="1" x14ac:dyDescent="0.25">
      <c r="A76" s="76"/>
      <c r="B76" s="204" t="s">
        <v>87</v>
      </c>
      <c r="C76" s="217">
        <f t="shared" si="77"/>
        <v>1.2000470560555261</v>
      </c>
      <c r="D76" s="218">
        <f t="shared" si="77"/>
        <v>1.7223988223497535</v>
      </c>
      <c r="E76" s="218">
        <f t="shared" si="77"/>
        <v>1.7286945464820571</v>
      </c>
      <c r="F76" s="218">
        <f t="shared" si="77"/>
        <v>1.3900773782430587</v>
      </c>
      <c r="G76" s="219">
        <f t="shared" si="77"/>
        <v>1.3648760440850747</v>
      </c>
      <c r="H76" s="217">
        <f t="shared" si="77"/>
        <v>1.3854096201089472</v>
      </c>
      <c r="I76" s="360">
        <f t="shared" si="77"/>
        <v>1.3484266558857221</v>
      </c>
      <c r="K76" s="58">
        <f t="shared" si="78"/>
        <v>-2.6694606191861734E-2</v>
      </c>
    </row>
    <row r="77" spans="1:20" ht="20.100000000000001" customHeight="1" x14ac:dyDescent="0.25">
      <c r="A77" s="76"/>
      <c r="B77" s="204" t="s">
        <v>81</v>
      </c>
      <c r="C77" s="217">
        <f t="shared" si="77"/>
        <v>9.9465692397848233</v>
      </c>
      <c r="D77" s="218">
        <f t="shared" si="77"/>
        <v>10.215136737554323</v>
      </c>
      <c r="E77" s="218">
        <f t="shared" si="77"/>
        <v>10.77276660061475</v>
      </c>
      <c r="F77" s="218">
        <f t="shared" si="77"/>
        <v>10.836027432565061</v>
      </c>
      <c r="G77" s="219">
        <f t="shared" si="77"/>
        <v>10.763683778463431</v>
      </c>
      <c r="H77" s="217">
        <f t="shared" si="77"/>
        <v>10.847282549613768</v>
      </c>
      <c r="I77" s="360">
        <f t="shared" si="77"/>
        <v>11.056828776005345</v>
      </c>
      <c r="K77" s="58">
        <f t="shared" si="78"/>
        <v>1.9317854534824323E-2</v>
      </c>
    </row>
    <row r="78" spans="1:20" ht="20.100000000000001" customHeight="1" x14ac:dyDescent="0.25">
      <c r="A78" s="76"/>
      <c r="B78" s="2" t="s">
        <v>82</v>
      </c>
      <c r="C78" s="217">
        <f t="shared" si="77"/>
        <v>3.6729090278465959</v>
      </c>
      <c r="D78" s="218">
        <f t="shared" si="77"/>
        <v>3.5762013904781038</v>
      </c>
      <c r="E78" s="218">
        <f t="shared" si="77"/>
        <v>3.9869235975857715</v>
      </c>
      <c r="F78" s="218">
        <f t="shared" si="77"/>
        <v>4.1667815361614648</v>
      </c>
      <c r="G78" s="219">
        <f t="shared" si="77"/>
        <v>4.1544227226138304</v>
      </c>
      <c r="H78" s="217">
        <f t="shared" si="77"/>
        <v>4.2290475028839118</v>
      </c>
      <c r="I78" s="360">
        <f t="shared" si="77"/>
        <v>3.8116674941993143</v>
      </c>
      <c r="K78" s="58">
        <f t="shared" si="78"/>
        <v>-9.8693620348311029E-2</v>
      </c>
    </row>
    <row r="79" spans="1:20" ht="20.100000000000001" customHeight="1" x14ac:dyDescent="0.25">
      <c r="A79" s="76"/>
      <c r="B79" s="2" t="s">
        <v>83</v>
      </c>
      <c r="C79" s="217"/>
      <c r="D79" s="218"/>
      <c r="E79" s="218"/>
      <c r="F79" s="218">
        <f>F46/F13</f>
        <v>3.6082474226804124</v>
      </c>
      <c r="G79" s="219">
        <f>G46/G13</f>
        <v>3.610800744878957</v>
      </c>
      <c r="H79" s="217">
        <f>H46/H13</f>
        <v>3.610800744878957</v>
      </c>
      <c r="I79" s="360"/>
      <c r="K79" s="58">
        <f t="shared" si="78"/>
        <v>-1</v>
      </c>
    </row>
    <row r="80" spans="1:20" ht="20.100000000000001" customHeight="1" x14ac:dyDescent="0.25">
      <c r="A80" s="76"/>
      <c r="B80" s="2" t="s">
        <v>84</v>
      </c>
      <c r="C80" s="217"/>
      <c r="D80" s="218"/>
      <c r="E80" s="218"/>
      <c r="F80" s="218"/>
      <c r="G80" s="219"/>
      <c r="H80" s="217"/>
      <c r="I80" s="360"/>
      <c r="K80" s="58"/>
    </row>
    <row r="81" spans="1:11" ht="20.100000000000001" customHeight="1" thickBot="1" x14ac:dyDescent="0.3">
      <c r="A81" s="76"/>
      <c r="B81" s="2" t="s">
        <v>85</v>
      </c>
      <c r="C81" s="217">
        <f t="shared" ref="C81:I84" si="79">C48/C15</f>
        <v>1.8700899615654336</v>
      </c>
      <c r="D81" s="218">
        <f t="shared" si="79"/>
        <v>3.5003185946106892</v>
      </c>
      <c r="E81" s="218">
        <f t="shared" si="79"/>
        <v>2.6837821809061744</v>
      </c>
      <c r="F81" s="218">
        <f t="shared" si="79"/>
        <v>2.1013277584411889</v>
      </c>
      <c r="G81" s="219">
        <f t="shared" si="79"/>
        <v>1.9844379596893353</v>
      </c>
      <c r="H81" s="217">
        <f t="shared" si="79"/>
        <v>1.9445142545080512</v>
      </c>
      <c r="I81" s="360">
        <f t="shared" si="79"/>
        <v>2.9177457174007198</v>
      </c>
      <c r="K81" s="64">
        <f t="shared" si="78"/>
        <v>0.50050106891033797</v>
      </c>
    </row>
    <row r="82" spans="1:11" ht="20.100000000000001" customHeight="1" thickBot="1" x14ac:dyDescent="0.3">
      <c r="A82" s="22" t="s">
        <v>47</v>
      </c>
      <c r="B82" s="23"/>
      <c r="C82" s="69">
        <f t="shared" si="79"/>
        <v>2.1054929034593952</v>
      </c>
      <c r="D82" s="216">
        <f t="shared" si="79"/>
        <v>2.1993873370347377</v>
      </c>
      <c r="E82" s="216">
        <f t="shared" si="79"/>
        <v>2.4032794086253029</v>
      </c>
      <c r="F82" s="216">
        <f t="shared" si="79"/>
        <v>2.4510261232335959</v>
      </c>
      <c r="G82" s="195">
        <f t="shared" si="79"/>
        <v>2.4547930355029099</v>
      </c>
      <c r="H82" s="69">
        <f t="shared" si="79"/>
        <v>2.383797581546411</v>
      </c>
      <c r="I82" s="238">
        <f t="shared" si="79"/>
        <v>2.5065409199032489</v>
      </c>
      <c r="K82" s="43">
        <f t="shared" si="78"/>
        <v>5.1490671568351951E-2</v>
      </c>
    </row>
    <row r="83" spans="1:11" ht="20.100000000000001" customHeight="1" x14ac:dyDescent="0.25">
      <c r="A83" s="76"/>
      <c r="B83" s="2" t="s">
        <v>79</v>
      </c>
      <c r="C83" s="217">
        <f t="shared" si="79"/>
        <v>1.1732775036210119</v>
      </c>
      <c r="D83" s="218">
        <f t="shared" si="79"/>
        <v>1.1874796190726833</v>
      </c>
      <c r="E83" s="218">
        <f t="shared" si="79"/>
        <v>1.3251389366944624</v>
      </c>
      <c r="F83" s="218">
        <f t="shared" si="79"/>
        <v>1.302815572222868</v>
      </c>
      <c r="G83" s="219">
        <f t="shared" si="79"/>
        <v>1.3416760243784003</v>
      </c>
      <c r="H83" s="217">
        <f t="shared" si="79"/>
        <v>1.3372653118962259</v>
      </c>
      <c r="I83" s="360">
        <f t="shared" si="79"/>
        <v>1.3431342760782163</v>
      </c>
      <c r="K83" s="364">
        <f t="shared" si="78"/>
        <v>4.38878069279187E-3</v>
      </c>
    </row>
    <row r="84" spans="1:11" ht="20.100000000000001" customHeight="1" x14ac:dyDescent="0.25">
      <c r="A84" s="76"/>
      <c r="B84" s="2" t="s">
        <v>80</v>
      </c>
      <c r="C84" s="217">
        <f t="shared" si="79"/>
        <v>3.6237316798196169</v>
      </c>
      <c r="D84" s="218">
        <f t="shared" si="79"/>
        <v>3.5576735203907757</v>
      </c>
      <c r="E84" s="218">
        <f t="shared" si="79"/>
        <v>1.3755840856507735</v>
      </c>
      <c r="F84" s="218">
        <f t="shared" si="79"/>
        <v>1.1544637248743719</v>
      </c>
      <c r="G84" s="219">
        <f t="shared" si="79"/>
        <v>0.86937078651685396</v>
      </c>
      <c r="H84" s="217">
        <f t="shared" si="79"/>
        <v>0.83607750141475112</v>
      </c>
      <c r="I84" s="360">
        <f t="shared" si="79"/>
        <v>1.0970745384330529</v>
      </c>
      <c r="K84" s="58">
        <f t="shared" si="78"/>
        <v>0.31216847311004192</v>
      </c>
    </row>
    <row r="85" spans="1:11" ht="20.100000000000001" customHeight="1" x14ac:dyDescent="0.25">
      <c r="A85" s="76"/>
      <c r="B85" s="2" t="s">
        <v>87</v>
      </c>
      <c r="C85" s="217"/>
      <c r="D85" s="218"/>
      <c r="E85" s="218"/>
      <c r="F85" s="218"/>
      <c r="G85" s="219">
        <f t="shared" ref="G85:I87" si="80">G52/G19</f>
        <v>1.2302371541501975</v>
      </c>
      <c r="H85" s="217">
        <f t="shared" si="80"/>
        <v>1.23003003003003</v>
      </c>
      <c r="I85" s="360">
        <f t="shared" si="80"/>
        <v>1.2196969696969697</v>
      </c>
      <c r="K85" s="58">
        <f t="shared" si="78"/>
        <v>-8.4006569602272062E-3</v>
      </c>
    </row>
    <row r="86" spans="1:11" ht="20.100000000000001" customHeight="1" x14ac:dyDescent="0.25">
      <c r="A86" s="76"/>
      <c r="B86" s="2" t="s">
        <v>81</v>
      </c>
      <c r="C86" s="217">
        <f t="shared" ref="C86:F87" si="81">C53/C20</f>
        <v>3.1785179989742596</v>
      </c>
      <c r="D86" s="218">
        <f t="shared" si="81"/>
        <v>3.3413573521545992</v>
      </c>
      <c r="E86" s="218">
        <f t="shared" si="81"/>
        <v>3.5266265851486778</v>
      </c>
      <c r="F86" s="218">
        <f t="shared" si="81"/>
        <v>3.6651027268309098</v>
      </c>
      <c r="G86" s="219">
        <f t="shared" si="80"/>
        <v>3.7222449960510184</v>
      </c>
      <c r="H86" s="217">
        <f t="shared" si="80"/>
        <v>3.6126012297110899</v>
      </c>
      <c r="I86" s="360">
        <f t="shared" si="80"/>
        <v>3.7795753077192771</v>
      </c>
      <c r="K86" s="58">
        <f t="shared" si="78"/>
        <v>4.6219902887410742E-2</v>
      </c>
    </row>
    <row r="87" spans="1:11" ht="20.100000000000001" customHeight="1" x14ac:dyDescent="0.25">
      <c r="A87" s="76"/>
      <c r="B87" s="2" t="s">
        <v>82</v>
      </c>
      <c r="C87" s="217">
        <f t="shared" si="81"/>
        <v>1.0031370703872367</v>
      </c>
      <c r="D87" s="218">
        <f t="shared" si="81"/>
        <v>1.0001624546534269</v>
      </c>
      <c r="E87" s="218">
        <f t="shared" si="81"/>
        <v>1.0887527012298375</v>
      </c>
      <c r="F87" s="218">
        <f t="shared" si="81"/>
        <v>1.064066286926751</v>
      </c>
      <c r="G87" s="219">
        <f t="shared" si="80"/>
        <v>1.0530935899430136</v>
      </c>
      <c r="H87" s="217">
        <f t="shared" si="80"/>
        <v>1.0523016461387749</v>
      </c>
      <c r="I87" s="360">
        <f t="shared" si="80"/>
        <v>1.0406034830724187</v>
      </c>
      <c r="K87" s="58">
        <f t="shared" si="78"/>
        <v>-1.1116739301207421E-2</v>
      </c>
    </row>
    <row r="88" spans="1:11" ht="20.100000000000001" customHeight="1" x14ac:dyDescent="0.25">
      <c r="A88" s="76"/>
      <c r="B88" s="2" t="s">
        <v>83</v>
      </c>
      <c r="C88" s="217"/>
      <c r="D88" s="218"/>
      <c r="E88" s="218">
        <f>E55/E22</f>
        <v>1.7142857142857142</v>
      </c>
      <c r="F88" s="218">
        <f>F55/F22</f>
        <v>1.6877828054298643</v>
      </c>
      <c r="G88" s="219">
        <f>G55/G22</f>
        <v>1.6666666666666667</v>
      </c>
      <c r="H88" s="217">
        <f>H55/H22</f>
        <v>1.6666666666666667</v>
      </c>
      <c r="I88" s="360"/>
      <c r="K88" s="58">
        <f t="shared" si="78"/>
        <v>-1</v>
      </c>
    </row>
    <row r="89" spans="1:11" ht="20.100000000000001" customHeight="1" x14ac:dyDescent="0.25">
      <c r="A89" s="76"/>
      <c r="B89" s="2" t="s">
        <v>84</v>
      </c>
      <c r="C89" s="217"/>
      <c r="D89" s="218">
        <f t="shared" ref="D89:F96" si="82">D56/D23</f>
        <v>17.333333333333332</v>
      </c>
      <c r="E89" s="218">
        <f t="shared" si="82"/>
        <v>15.655172413793103</v>
      </c>
      <c r="F89" s="218">
        <f t="shared" si="82"/>
        <v>11.590909090909092</v>
      </c>
      <c r="G89" s="219"/>
      <c r="H89" s="217"/>
      <c r="I89" s="360"/>
      <c r="K89" s="58"/>
    </row>
    <row r="90" spans="1:11" ht="20.100000000000001" customHeight="1" thickBot="1" x14ac:dyDescent="0.3">
      <c r="A90" s="76"/>
      <c r="B90" s="2" t="s">
        <v>85</v>
      </c>
      <c r="C90" s="220">
        <f t="shared" ref="C90:C96" si="83">C57/C24</f>
        <v>0.80850063389424598</v>
      </c>
      <c r="D90" s="221">
        <f t="shared" si="82"/>
        <v>0.82026955014475089</v>
      </c>
      <c r="E90" s="221">
        <f t="shared" si="82"/>
        <v>0.99512438068627362</v>
      </c>
      <c r="F90" s="221">
        <f t="shared" si="82"/>
        <v>1.0088468323360724</v>
      </c>
      <c r="G90" s="219">
        <f t="shared" ref="G90:I96" si="84">G57/G24</f>
        <v>0.92898477535363178</v>
      </c>
      <c r="H90" s="217">
        <f t="shared" si="84"/>
        <v>0.93325509472327206</v>
      </c>
      <c r="I90" s="360">
        <f t="shared" si="84"/>
        <v>0.90003873603355533</v>
      </c>
      <c r="K90" s="64">
        <f t="shared" si="78"/>
        <v>-3.5591939307404494E-2</v>
      </c>
    </row>
    <row r="91" spans="1:11" ht="20.100000000000001" customHeight="1" thickBot="1" x14ac:dyDescent="0.3">
      <c r="A91" s="113" t="s">
        <v>31</v>
      </c>
      <c r="B91" s="140"/>
      <c r="C91" s="223">
        <f t="shared" si="83"/>
        <v>3.2971313478721176</v>
      </c>
      <c r="D91" s="197">
        <f t="shared" si="82"/>
        <v>3.4762310257382754</v>
      </c>
      <c r="E91" s="197">
        <f t="shared" si="82"/>
        <v>3.6948644296680007</v>
      </c>
      <c r="F91" s="197">
        <f t="shared" si="82"/>
        <v>3.7801524472054533</v>
      </c>
      <c r="G91" s="224">
        <f t="shared" si="84"/>
        <v>3.2539216044994461</v>
      </c>
      <c r="H91" s="361">
        <f t="shared" si="84"/>
        <v>3.2011865262128598</v>
      </c>
      <c r="I91" s="362">
        <f t="shared" si="84"/>
        <v>3.1143048985076502</v>
      </c>
      <c r="K91" s="174">
        <f t="shared" si="78"/>
        <v>-2.7140445267334747E-2</v>
      </c>
    </row>
    <row r="92" spans="1:11" ht="20.100000000000001" customHeight="1" x14ac:dyDescent="0.25">
      <c r="A92" s="76"/>
      <c r="B92" s="2" t="s">
        <v>79</v>
      </c>
      <c r="C92" s="217">
        <f t="shared" si="83"/>
        <v>2.2260229285559912</v>
      </c>
      <c r="D92" s="218">
        <f t="shared" si="82"/>
        <v>2.2370420244672511</v>
      </c>
      <c r="E92" s="218">
        <f t="shared" si="82"/>
        <v>2.328417268555337</v>
      </c>
      <c r="F92" s="218">
        <f t="shared" si="82"/>
        <v>2.3256399883317789</v>
      </c>
      <c r="G92" s="219">
        <f t="shared" si="84"/>
        <v>1.9842269461173878</v>
      </c>
      <c r="H92" s="217">
        <f t="shared" si="84"/>
        <v>1.9623386422431963</v>
      </c>
      <c r="I92" s="360">
        <f t="shared" si="84"/>
        <v>1.8107446477850251</v>
      </c>
      <c r="K92" s="364">
        <f t="shared" si="78"/>
        <v>-7.7251699168946961E-2</v>
      </c>
    </row>
    <row r="93" spans="1:11" ht="20.100000000000001" customHeight="1" x14ac:dyDescent="0.25">
      <c r="A93" s="76"/>
      <c r="B93" s="2" t="s">
        <v>80</v>
      </c>
      <c r="C93" s="217">
        <f t="shared" si="83"/>
        <v>4.8119940048809466</v>
      </c>
      <c r="D93" s="218">
        <f t="shared" si="82"/>
        <v>4.945217111114399</v>
      </c>
      <c r="E93" s="218">
        <f t="shared" si="82"/>
        <v>4.6503223262174016</v>
      </c>
      <c r="F93" s="218">
        <f t="shared" si="82"/>
        <v>4.4807393726091478</v>
      </c>
      <c r="G93" s="219">
        <f t="shared" si="84"/>
        <v>4.1044011972521748</v>
      </c>
      <c r="H93" s="217">
        <f t="shared" si="84"/>
        <v>4.1227553243840296</v>
      </c>
      <c r="I93" s="360">
        <f t="shared" si="84"/>
        <v>4.3079203105936328</v>
      </c>
      <c r="K93" s="58">
        <f t="shared" si="78"/>
        <v>4.4912921490743142E-2</v>
      </c>
    </row>
    <row r="94" spans="1:11" ht="20.100000000000001" customHeight="1" x14ac:dyDescent="0.25">
      <c r="A94" s="76"/>
      <c r="B94" s="2" t="s">
        <v>87</v>
      </c>
      <c r="C94" s="217">
        <f t="shared" si="83"/>
        <v>1.2000470560555261</v>
      </c>
      <c r="D94" s="218">
        <f t="shared" si="82"/>
        <v>1.7223988223497535</v>
      </c>
      <c r="E94" s="218">
        <f t="shared" si="82"/>
        <v>1.7286945464820571</v>
      </c>
      <c r="F94" s="218">
        <f t="shared" si="82"/>
        <v>1.3893143608102596</v>
      </c>
      <c r="G94" s="219">
        <f t="shared" si="84"/>
        <v>1.3579765551814063</v>
      </c>
      <c r="H94" s="217">
        <f t="shared" si="84"/>
        <v>1.3767141704759345</v>
      </c>
      <c r="I94" s="360">
        <f t="shared" si="84"/>
        <v>1.3472917918920724</v>
      </c>
      <c r="K94" s="58">
        <f t="shared" si="78"/>
        <v>-2.1371450381520142E-2</v>
      </c>
    </row>
    <row r="95" spans="1:11" ht="20.100000000000001" customHeight="1" x14ac:dyDescent="0.25">
      <c r="A95" s="76"/>
      <c r="B95" s="2" t="s">
        <v>81</v>
      </c>
      <c r="C95" s="217">
        <f t="shared" si="83"/>
        <v>4.7571610689091948</v>
      </c>
      <c r="D95" s="218">
        <f t="shared" si="82"/>
        <v>5.05714502386079</v>
      </c>
      <c r="E95" s="218">
        <f t="shared" si="82"/>
        <v>5.3290817478206725</v>
      </c>
      <c r="F95" s="218">
        <f t="shared" si="82"/>
        <v>5.54323670190072</v>
      </c>
      <c r="G95" s="219">
        <f t="shared" si="84"/>
        <v>4.8272782514885302</v>
      </c>
      <c r="H95" s="217">
        <f t="shared" si="84"/>
        <v>4.7617127768462764</v>
      </c>
      <c r="I95" s="360">
        <f t="shared" si="84"/>
        <v>4.616201848639383</v>
      </c>
      <c r="K95" s="58">
        <f t="shared" si="78"/>
        <v>-3.0558526947370084E-2</v>
      </c>
    </row>
    <row r="96" spans="1:11" ht="20.100000000000001" customHeight="1" x14ac:dyDescent="0.25">
      <c r="A96" s="76"/>
      <c r="B96" s="2" t="s">
        <v>82</v>
      </c>
      <c r="C96" s="217">
        <f t="shared" si="83"/>
        <v>1.9846552035594633</v>
      </c>
      <c r="D96" s="218">
        <f t="shared" si="82"/>
        <v>2.0307573797217455</v>
      </c>
      <c r="E96" s="218">
        <f t="shared" si="82"/>
        <v>2.3325505225810739</v>
      </c>
      <c r="F96" s="218">
        <f t="shared" si="82"/>
        <v>2.3572135127750502</v>
      </c>
      <c r="G96" s="219">
        <f t="shared" si="84"/>
        <v>1.9604110728784718</v>
      </c>
      <c r="H96" s="217">
        <f t="shared" si="84"/>
        <v>1.9374527082014232</v>
      </c>
      <c r="I96" s="360">
        <f t="shared" si="84"/>
        <v>1.5885715971582997</v>
      </c>
      <c r="K96" s="58">
        <f t="shared" si="78"/>
        <v>-0.18007206553547159</v>
      </c>
    </row>
    <row r="97" spans="1:11" ht="20.100000000000001" customHeight="1" x14ac:dyDescent="0.25">
      <c r="A97" s="76"/>
      <c r="B97" s="2" t="s">
        <v>83</v>
      </c>
      <c r="C97" s="217"/>
      <c r="D97" s="218"/>
      <c r="E97" s="218">
        <f t="shared" ref="E97" si="85">E64/E31</f>
        <v>1.7142857142857142</v>
      </c>
      <c r="F97" s="218">
        <f t="shared" ref="F97:I99" si="86">F64/F31</f>
        <v>3.3018050541516244</v>
      </c>
      <c r="G97" s="219">
        <f t="shared" si="86"/>
        <v>3.4791666666666665</v>
      </c>
      <c r="H97" s="217">
        <f t="shared" si="86"/>
        <v>3.4791666666666665</v>
      </c>
      <c r="I97" s="360"/>
      <c r="K97" s="58">
        <f t="shared" si="78"/>
        <v>-1</v>
      </c>
    </row>
    <row r="98" spans="1:11" ht="20.100000000000001" customHeight="1" x14ac:dyDescent="0.25">
      <c r="A98" s="76"/>
      <c r="B98" s="2" t="s">
        <v>84</v>
      </c>
      <c r="C98" s="217"/>
      <c r="D98" s="218">
        <f t="shared" ref="D98:E98" si="87">D65/D32</f>
        <v>17.333333333333332</v>
      </c>
      <c r="E98" s="218">
        <f t="shared" si="87"/>
        <v>15.655172413793103</v>
      </c>
      <c r="F98" s="218">
        <f t="shared" si="86"/>
        <v>11.590909090909092</v>
      </c>
      <c r="G98" s="219"/>
      <c r="H98" s="217"/>
      <c r="I98" s="360"/>
      <c r="K98" s="58"/>
    </row>
    <row r="99" spans="1:11" ht="20.100000000000001" customHeight="1" thickBot="1" x14ac:dyDescent="0.3">
      <c r="A99" s="205"/>
      <c r="B99" s="206" t="s">
        <v>85</v>
      </c>
      <c r="C99" s="220">
        <f t="shared" ref="C99:E99" si="88">C66/C33</f>
        <v>0.82204908168838542</v>
      </c>
      <c r="D99" s="221">
        <f t="shared" si="88"/>
        <v>0.83867744257933441</v>
      </c>
      <c r="E99" s="221">
        <f t="shared" si="88"/>
        <v>1.0055573488595</v>
      </c>
      <c r="F99" s="221">
        <f t="shared" si="86"/>
        <v>1.0264779403275612</v>
      </c>
      <c r="G99" s="222">
        <f t="shared" si="86"/>
        <v>0.93995885129227463</v>
      </c>
      <c r="H99" s="220">
        <f t="shared" si="86"/>
        <v>0.94423917619341324</v>
      </c>
      <c r="I99" s="363">
        <f t="shared" si="86"/>
        <v>0.91529178110247211</v>
      </c>
      <c r="K99" s="64">
        <f t="shared" si="78"/>
        <v>-3.0656846083890604E-2</v>
      </c>
    </row>
    <row r="100" spans="1:11" ht="20.100000000000001" customHeight="1" x14ac:dyDescent="0.25"/>
    <row r="101" spans="1:11" ht="15.75" x14ac:dyDescent="0.25">
      <c r="A101" s="139" t="s">
        <v>50</v>
      </c>
    </row>
  </sheetData>
  <mergeCells count="36">
    <mergeCell ref="P5:Q5"/>
    <mergeCell ref="H38:I38"/>
    <mergeCell ref="P38:Q38"/>
    <mergeCell ref="H71:I71"/>
    <mergeCell ref="S5:T5"/>
    <mergeCell ref="S38:T38"/>
    <mergeCell ref="O5:O6"/>
    <mergeCell ref="O38:O39"/>
    <mergeCell ref="L38:L39"/>
    <mergeCell ref="M38:M39"/>
    <mergeCell ref="L5:L6"/>
    <mergeCell ref="M5:M6"/>
    <mergeCell ref="N5:N6"/>
    <mergeCell ref="N38:N39"/>
    <mergeCell ref="A38:B39"/>
    <mergeCell ref="C38:C39"/>
    <mergeCell ref="D38:D39"/>
    <mergeCell ref="E38:E39"/>
    <mergeCell ref="K38:K39"/>
    <mergeCell ref="G38:G39"/>
    <mergeCell ref="F38:F39"/>
    <mergeCell ref="A5:B6"/>
    <mergeCell ref="C5:C6"/>
    <mergeCell ref="D5:D6"/>
    <mergeCell ref="E5:E6"/>
    <mergeCell ref="K5:K6"/>
    <mergeCell ref="G5:G6"/>
    <mergeCell ref="H5:I5"/>
    <mergeCell ref="F5:F6"/>
    <mergeCell ref="A71:B72"/>
    <mergeCell ref="C71:C72"/>
    <mergeCell ref="D71:D72"/>
    <mergeCell ref="E71:E72"/>
    <mergeCell ref="K71:K72"/>
    <mergeCell ref="G71:G72"/>
    <mergeCell ref="F71:F7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S7:T33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S40:T66</xm:sqref>
        </x14:conditionalFormatting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K73:K99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74"/>
  <sheetViews>
    <sheetView showGridLines="0" workbookViewId="0">
      <selection activeCell="V36" sqref="V36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1.1406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88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(JAN.-SET)</v>
      </c>
    </row>
    <row r="4" spans="1:27" ht="15.75" thickBot="1" x14ac:dyDescent="0.3"/>
    <row r="5" spans="1:27" ht="24" customHeight="1" x14ac:dyDescent="0.25">
      <c r="A5" s="461" t="s">
        <v>93</v>
      </c>
      <c r="B5" s="487"/>
      <c r="C5" s="463">
        <v>2016</v>
      </c>
      <c r="D5" s="456">
        <v>2017</v>
      </c>
      <c r="E5" s="456">
        <v>2018</v>
      </c>
      <c r="F5" s="456">
        <v>2019</v>
      </c>
      <c r="G5" s="467">
        <v>2020</v>
      </c>
      <c r="H5" s="470" t="s">
        <v>103</v>
      </c>
      <c r="I5" s="469"/>
      <c r="K5" s="484">
        <v>2016</v>
      </c>
      <c r="L5" s="456">
        <v>2017</v>
      </c>
      <c r="M5" s="456">
        <v>2018</v>
      </c>
      <c r="N5" s="456">
        <v>2019</v>
      </c>
      <c r="O5" s="467">
        <v>2019</v>
      </c>
      <c r="P5" s="470" t="s">
        <v>96</v>
      </c>
      <c r="Q5" s="469"/>
      <c r="S5" s="489" t="s">
        <v>98</v>
      </c>
      <c r="T5" s="490"/>
    </row>
    <row r="6" spans="1:27" ht="20.25" customHeight="1" thickBot="1" x14ac:dyDescent="0.3">
      <c r="A6" s="462"/>
      <c r="B6" s="488"/>
      <c r="C6" s="481"/>
      <c r="D6" s="457"/>
      <c r="E6" s="457"/>
      <c r="F6" s="457"/>
      <c r="G6" s="486"/>
      <c r="H6" s="314">
        <v>2020</v>
      </c>
      <c r="I6" s="251">
        <v>2021</v>
      </c>
      <c r="K6" s="485"/>
      <c r="L6" s="457"/>
      <c r="M6" s="457"/>
      <c r="N6" s="457"/>
      <c r="O6" s="486"/>
      <c r="P6" s="314">
        <v>2020</v>
      </c>
      <c r="Q6" s="251">
        <v>2021</v>
      </c>
      <c r="S6" s="178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f>SUM(C8:C12)</f>
        <v>25537692</v>
      </c>
      <c r="D7" s="31">
        <f>SUM(D8:D12)</f>
        <v>27705328</v>
      </c>
      <c r="E7" s="31">
        <v>29031670</v>
      </c>
      <c r="F7" s="66">
        <v>33762788</v>
      </c>
      <c r="G7" s="32">
        <v>17865067</v>
      </c>
      <c r="H7" s="30">
        <v>25786273</v>
      </c>
      <c r="I7" s="235">
        <v>13172398</v>
      </c>
      <c r="J7" s="1"/>
      <c r="K7" s="215">
        <f t="shared" ref="K7:Q7" si="0">C7/C19</f>
        <v>0.23271684344599755</v>
      </c>
      <c r="L7" s="39">
        <f t="shared" si="0"/>
        <v>0.24656824321214252</v>
      </c>
      <c r="M7" s="39">
        <f t="shared" si="0"/>
        <v>0.25222148036092201</v>
      </c>
      <c r="N7" s="39">
        <f t="shared" si="0"/>
        <v>0.27097022161984835</v>
      </c>
      <c r="O7" s="40">
        <f t="shared" si="0"/>
        <v>0.1595065773381994</v>
      </c>
      <c r="P7" s="38">
        <f t="shared" si="0"/>
        <v>0.2799984072856756</v>
      </c>
      <c r="Q7" s="351">
        <f t="shared" si="0"/>
        <v>0.16130817713698833</v>
      </c>
      <c r="R7" s="1"/>
      <c r="S7" s="102">
        <f>(I7-H7)/H7</f>
        <v>-0.48917014878420001</v>
      </c>
      <c r="T7" s="143">
        <f>(Q7-P7)*100</f>
        <v>-11.869023014868727</v>
      </c>
      <c r="W7" s="1"/>
    </row>
    <row r="8" spans="1:27" s="18" customFormat="1" ht="20.100000000000001" customHeight="1" x14ac:dyDescent="0.25">
      <c r="A8" s="76"/>
      <c r="B8" s="204" t="s">
        <v>79</v>
      </c>
      <c r="C8" s="27">
        <v>4752509</v>
      </c>
      <c r="D8" s="28">
        <v>4120786</v>
      </c>
      <c r="E8" s="28">
        <v>4097827</v>
      </c>
      <c r="F8" s="65">
        <v>6130385</v>
      </c>
      <c r="G8" s="29">
        <v>3338714</v>
      </c>
      <c r="H8" s="27">
        <v>4717801</v>
      </c>
      <c r="I8" s="252">
        <v>2441106</v>
      </c>
      <c r="J8"/>
      <c r="K8" s="116">
        <f>C8/$C$7</f>
        <v>0.1860978274779099</v>
      </c>
      <c r="L8" s="36">
        <f>D8/$D$7</f>
        <v>0.14873622864165334</v>
      </c>
      <c r="M8" s="36">
        <f>E8/$E$7</f>
        <v>0.14115023352084122</v>
      </c>
      <c r="N8" s="36">
        <f>F8/$F$7</f>
        <v>0.18157223864332531</v>
      </c>
      <c r="O8" s="37">
        <f>G8/$G$7</f>
        <v>0.18688505338379083</v>
      </c>
      <c r="P8" s="135">
        <f>H8/$H$7</f>
        <v>0.18295784737871967</v>
      </c>
      <c r="Q8" s="117">
        <f>I8/$I$7</f>
        <v>0.18531978763471921</v>
      </c>
      <c r="R8"/>
      <c r="S8" s="209">
        <f t="shared" ref="S8:S23" si="1">(I8-H8)/H8</f>
        <v>-0.48257546259369566</v>
      </c>
      <c r="T8" s="146">
        <f t="shared" ref="T8:T24" si="2">(Q8-P8)*100</f>
        <v>0.23619402559995339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4" t="s">
        <v>80</v>
      </c>
      <c r="C9" s="27">
        <v>0</v>
      </c>
      <c r="D9" s="28">
        <v>25846</v>
      </c>
      <c r="E9" s="28">
        <v>79785</v>
      </c>
      <c r="F9" s="65">
        <v>116767</v>
      </c>
      <c r="G9" s="29">
        <v>49134</v>
      </c>
      <c r="H9" s="27">
        <v>116767</v>
      </c>
      <c r="I9" s="252">
        <v>18450</v>
      </c>
      <c r="J9"/>
      <c r="K9" s="116">
        <f>C9/$C$7</f>
        <v>0</v>
      </c>
      <c r="L9" s="36">
        <f>D9/$D$7</f>
        <v>9.328891540284237E-4</v>
      </c>
      <c r="M9" s="36">
        <f>E9/$E$7</f>
        <v>2.7482056664325546E-3</v>
      </c>
      <c r="N9" s="36">
        <f t="shared" ref="N9:N12" si="3">F9/$F$7</f>
        <v>3.4584525424855316E-3</v>
      </c>
      <c r="O9" s="37">
        <f>G9/$G$7</f>
        <v>2.750283556171382E-3</v>
      </c>
      <c r="P9" s="135">
        <f t="shared" ref="P9:P12" si="4">H9/$H$7</f>
        <v>4.528261994278894E-3</v>
      </c>
      <c r="Q9" s="117">
        <f t="shared" ref="Q9:Q12" si="5">I9/$I$7</f>
        <v>1.4006561295824801E-3</v>
      </c>
      <c r="R9"/>
      <c r="S9" s="209">
        <f t="shared" si="1"/>
        <v>-0.84199302885232985</v>
      </c>
      <c r="T9" s="146">
        <f t="shared" si="2"/>
        <v>-0.31276058646964139</v>
      </c>
      <c r="X9"/>
      <c r="Y9"/>
      <c r="Z9"/>
      <c r="AA9"/>
    </row>
    <row r="10" spans="1:27" s="18" customFormat="1" ht="20.100000000000001" customHeight="1" x14ac:dyDescent="0.25">
      <c r="A10" s="76"/>
      <c r="B10" s="204" t="s">
        <v>81</v>
      </c>
      <c r="C10" s="27">
        <v>20324839</v>
      </c>
      <c r="D10" s="28">
        <v>22940926</v>
      </c>
      <c r="E10" s="28">
        <v>24153604</v>
      </c>
      <c r="F10" s="65">
        <v>26754504</v>
      </c>
      <c r="G10" s="29">
        <v>13913273</v>
      </c>
      <c r="H10" s="27">
        <v>20370504</v>
      </c>
      <c r="I10" s="252">
        <v>10336987</v>
      </c>
      <c r="J10"/>
      <c r="K10" s="116">
        <f>C10/$C$7</f>
        <v>0.79587611127896762</v>
      </c>
      <c r="L10" s="36">
        <f>D10/$D$7</f>
        <v>0.82803300505953226</v>
      </c>
      <c r="M10" s="36">
        <f>E10/$E$7</f>
        <v>0.83197432321323572</v>
      </c>
      <c r="N10" s="36">
        <f t="shared" si="3"/>
        <v>0.79242579137718128</v>
      </c>
      <c r="O10" s="37">
        <f>G10/$G$7</f>
        <v>0.77879769496526374</v>
      </c>
      <c r="P10" s="135">
        <f t="shared" si="4"/>
        <v>0.78997472802680713</v>
      </c>
      <c r="Q10" s="117">
        <f t="shared" si="5"/>
        <v>0.78474602726094367</v>
      </c>
      <c r="R10"/>
      <c r="S10" s="209">
        <f t="shared" si="1"/>
        <v>-0.492551239772958</v>
      </c>
      <c r="T10" s="146">
        <f t="shared" si="2"/>
        <v>-0.52287007658634588</v>
      </c>
      <c r="W10" s="17"/>
      <c r="X10"/>
      <c r="Y10"/>
      <c r="Z10"/>
      <c r="AA10"/>
    </row>
    <row r="11" spans="1:27" s="18" customFormat="1" ht="20.100000000000001" customHeight="1" x14ac:dyDescent="0.25">
      <c r="A11" s="76"/>
      <c r="B11" s="2" t="s">
        <v>82</v>
      </c>
      <c r="C11" s="27">
        <v>460344</v>
      </c>
      <c r="D11" s="28">
        <v>617770</v>
      </c>
      <c r="E11" s="28">
        <v>700454</v>
      </c>
      <c r="F11" s="65">
        <v>761132</v>
      </c>
      <c r="G11" s="29">
        <v>563946</v>
      </c>
      <c r="H11" s="27">
        <v>581201</v>
      </c>
      <c r="I11" s="252">
        <v>375855</v>
      </c>
      <c r="J11"/>
      <c r="K11" s="116">
        <f>C11/$C$7</f>
        <v>1.8026061243122518E-2</v>
      </c>
      <c r="L11" s="36">
        <f>D11/$D$7</f>
        <v>2.2297877144786014E-2</v>
      </c>
      <c r="M11" s="36">
        <f>E11/$E$7</f>
        <v>2.4127237599490488E-2</v>
      </c>
      <c r="N11" s="36">
        <f t="shared" si="3"/>
        <v>2.2543517437007866E-2</v>
      </c>
      <c r="O11" s="37">
        <f>G11/$G$7</f>
        <v>3.1566968094774009E-2</v>
      </c>
      <c r="P11" s="135">
        <f t="shared" si="4"/>
        <v>2.2539162600194299E-2</v>
      </c>
      <c r="Q11" s="117">
        <f t="shared" si="5"/>
        <v>2.8533528974754634E-2</v>
      </c>
      <c r="R11"/>
      <c r="S11" s="209">
        <f t="shared" si="1"/>
        <v>-0.35331322554503519</v>
      </c>
      <c r="T11" s="146">
        <f t="shared" si="2"/>
        <v>0.59943663745603348</v>
      </c>
      <c r="X11"/>
      <c r="Y11"/>
      <c r="Z11"/>
      <c r="AA11"/>
    </row>
    <row r="12" spans="1:27" s="18" customFormat="1" ht="20.100000000000001" customHeight="1" thickBot="1" x14ac:dyDescent="0.3">
      <c r="A12" s="76"/>
      <c r="B12" s="2" t="s">
        <v>84</v>
      </c>
      <c r="C12" s="27">
        <v>0</v>
      </c>
      <c r="D12" s="28">
        <v>0</v>
      </c>
      <c r="E12" s="28">
        <v>0</v>
      </c>
      <c r="F12" s="65">
        <v>0</v>
      </c>
      <c r="G12" s="29">
        <v>0</v>
      </c>
      <c r="H12" s="27">
        <v>0</v>
      </c>
      <c r="I12" s="252">
        <v>0</v>
      </c>
      <c r="J12"/>
      <c r="K12" s="116">
        <f>C12/$C$7</f>
        <v>0</v>
      </c>
      <c r="L12" s="36">
        <f>D12/$D$7</f>
        <v>0</v>
      </c>
      <c r="M12" s="36">
        <f>E12/$E$7</f>
        <v>0</v>
      </c>
      <c r="N12" s="36">
        <f t="shared" si="3"/>
        <v>0</v>
      </c>
      <c r="O12" s="37">
        <f>G12/$G$7</f>
        <v>0</v>
      </c>
      <c r="P12" s="135">
        <f t="shared" si="4"/>
        <v>0</v>
      </c>
      <c r="Q12" s="117">
        <f t="shared" si="5"/>
        <v>0</v>
      </c>
      <c r="R12"/>
      <c r="S12" s="151"/>
      <c r="T12" s="148">
        <f t="shared" si="2"/>
        <v>0</v>
      </c>
      <c r="W12" s="17"/>
      <c r="X12"/>
      <c r="Y12"/>
      <c r="Z12"/>
      <c r="AA12"/>
    </row>
    <row r="13" spans="1:27" ht="20.100000000000001" customHeight="1" thickBot="1" x14ac:dyDescent="0.3">
      <c r="A13" s="22" t="s">
        <v>47</v>
      </c>
      <c r="B13" s="23"/>
      <c r="C13" s="30">
        <f>SUM(C14:C18)</f>
        <v>84199496</v>
      </c>
      <c r="D13" s="31">
        <f>SUM(D14:D18)</f>
        <v>84658404</v>
      </c>
      <c r="E13" s="31">
        <v>86072206</v>
      </c>
      <c r="F13" s="66">
        <v>90836837</v>
      </c>
      <c r="G13" s="32">
        <v>94137004</v>
      </c>
      <c r="H13" s="30">
        <v>66308083</v>
      </c>
      <c r="I13" s="235">
        <v>68487430</v>
      </c>
      <c r="J13" s="1"/>
      <c r="K13" s="215">
        <f t="shared" ref="K13:Q13" si="6">C13/C19</f>
        <v>0.76728315655400248</v>
      </c>
      <c r="L13" s="39">
        <f t="shared" si="6"/>
        <v>0.75343175678785745</v>
      </c>
      <c r="M13" s="39">
        <f t="shared" si="6"/>
        <v>0.74777851963907804</v>
      </c>
      <c r="N13" s="39">
        <f t="shared" si="6"/>
        <v>0.72902977838015159</v>
      </c>
      <c r="O13" s="40">
        <f t="shared" si="6"/>
        <v>0.8404934226618006</v>
      </c>
      <c r="P13" s="38">
        <f t="shared" si="6"/>
        <v>0.7200015927143244</v>
      </c>
      <c r="Q13" s="351">
        <f t="shared" si="6"/>
        <v>0.83869182286301169</v>
      </c>
      <c r="R13" s="1"/>
      <c r="S13" s="102">
        <f t="shared" si="1"/>
        <v>3.2866988478614287E-2</v>
      </c>
      <c r="T13" s="143">
        <f t="shared" si="2"/>
        <v>11.869023014868729</v>
      </c>
      <c r="W13" s="46"/>
    </row>
    <row r="14" spans="1:27" s="18" customFormat="1" ht="20.100000000000001" customHeight="1" x14ac:dyDescent="0.25">
      <c r="A14" s="76"/>
      <c r="B14" s="2" t="s">
        <v>79</v>
      </c>
      <c r="C14" s="27">
        <v>11441104</v>
      </c>
      <c r="D14" s="28">
        <v>10241513</v>
      </c>
      <c r="E14" s="28">
        <v>9917571</v>
      </c>
      <c r="F14" s="65">
        <v>11863549</v>
      </c>
      <c r="G14" s="29">
        <v>12058569</v>
      </c>
      <c r="H14" s="27">
        <v>9102997</v>
      </c>
      <c r="I14" s="252">
        <v>9072854</v>
      </c>
      <c r="J14"/>
      <c r="K14" s="116">
        <f>C14/$C$13</f>
        <v>0.13588090836078165</v>
      </c>
      <c r="L14" s="36">
        <f>D14/$D$13</f>
        <v>0.12097455794229242</v>
      </c>
      <c r="M14" s="36">
        <f>E14/$E$13</f>
        <v>0.11522385054241552</v>
      </c>
      <c r="N14" s="36">
        <f>F14/$F$13</f>
        <v>0.13060284122398494</v>
      </c>
      <c r="O14" s="37">
        <f>G14/$G$13</f>
        <v>0.12809595045111061</v>
      </c>
      <c r="P14" s="135">
        <f>H14/$H$13</f>
        <v>0.1372833686053026</v>
      </c>
      <c r="Q14" s="117">
        <f>I14/$I$13</f>
        <v>0.13247473295464585</v>
      </c>
      <c r="R14"/>
      <c r="S14" s="209">
        <f t="shared" si="1"/>
        <v>-3.3113270277909572E-3</v>
      </c>
      <c r="T14" s="146">
        <f t="shared" si="2"/>
        <v>-0.48086356506567562</v>
      </c>
      <c r="W14" s="47"/>
      <c r="X14"/>
      <c r="Y14"/>
      <c r="Z14"/>
      <c r="AA14"/>
    </row>
    <row r="15" spans="1:27" s="18" customFormat="1" ht="20.100000000000001" customHeight="1" x14ac:dyDescent="0.25">
      <c r="A15" s="76"/>
      <c r="B15" s="2" t="s">
        <v>80</v>
      </c>
      <c r="C15" s="27">
        <v>0</v>
      </c>
      <c r="D15" s="28">
        <v>0</v>
      </c>
      <c r="E15" s="28">
        <v>0</v>
      </c>
      <c r="F15" s="65">
        <v>0</v>
      </c>
      <c r="G15" s="29">
        <v>0</v>
      </c>
      <c r="H15" s="27">
        <v>0</v>
      </c>
      <c r="I15" s="252">
        <v>0</v>
      </c>
      <c r="J15"/>
      <c r="K15" s="116">
        <f>C15/$C$13</f>
        <v>0</v>
      </c>
      <c r="L15" s="36">
        <f>D15/$D$13</f>
        <v>0</v>
      </c>
      <c r="M15" s="36">
        <f>E15/$E$13</f>
        <v>0</v>
      </c>
      <c r="N15" s="36">
        <f t="shared" ref="N15:N18" si="7">F15/$F$13</f>
        <v>0</v>
      </c>
      <c r="O15" s="37">
        <f>G15/$G$13</f>
        <v>0</v>
      </c>
      <c r="P15" s="135">
        <f t="shared" ref="P15:P18" si="8">H15/$H$13</f>
        <v>0</v>
      </c>
      <c r="Q15" s="117">
        <f t="shared" ref="Q15:Q18" si="9">I15/$I$13</f>
        <v>0</v>
      </c>
      <c r="R15"/>
      <c r="S15" s="209"/>
      <c r="T15" s="146">
        <f t="shared" si="2"/>
        <v>0</v>
      </c>
      <c r="W15" s="47"/>
      <c r="X15" t="s">
        <v>94</v>
      </c>
      <c r="Y15"/>
      <c r="Z15"/>
      <c r="AA15"/>
    </row>
    <row r="16" spans="1:27" s="18" customFormat="1" ht="20.100000000000001" customHeight="1" x14ac:dyDescent="0.25">
      <c r="A16" s="76"/>
      <c r="B16" s="2" t="s">
        <v>81</v>
      </c>
      <c r="C16" s="27">
        <v>72485215</v>
      </c>
      <c r="D16" s="28">
        <v>74110457</v>
      </c>
      <c r="E16" s="28">
        <v>75873238</v>
      </c>
      <c r="F16" s="65">
        <v>78522243</v>
      </c>
      <c r="G16" s="29">
        <v>81579631</v>
      </c>
      <c r="H16" s="27">
        <v>56862690</v>
      </c>
      <c r="I16" s="252">
        <v>59036044</v>
      </c>
      <c r="J16"/>
      <c r="K16" s="116">
        <f>C16/$C$13</f>
        <v>0.86087468979624293</v>
      </c>
      <c r="L16" s="36">
        <f>D16/$D$13</f>
        <v>0.87540578960123083</v>
      </c>
      <c r="M16" s="36">
        <f>E16/$E$13</f>
        <v>0.88150683624862591</v>
      </c>
      <c r="N16" s="36">
        <f t="shared" si="7"/>
        <v>0.86443171727787038</v>
      </c>
      <c r="O16" s="37">
        <f>G16/$G$13</f>
        <v>0.86660534681983292</v>
      </c>
      <c r="P16" s="135">
        <f t="shared" si="8"/>
        <v>0.85755291704029513</v>
      </c>
      <c r="Q16" s="117">
        <f t="shared" si="9"/>
        <v>0.8619982382168524</v>
      </c>
      <c r="R16"/>
      <c r="S16" s="209">
        <f t="shared" si="1"/>
        <v>3.8221090138366651E-2</v>
      </c>
      <c r="T16" s="146">
        <f t="shared" si="2"/>
        <v>0.44453211765572709</v>
      </c>
      <c r="W16" s="47"/>
      <c r="X16"/>
      <c r="Y16"/>
      <c r="Z16"/>
      <c r="AA16"/>
    </row>
    <row r="17" spans="1:27" s="18" customFormat="1" ht="20.100000000000001" customHeight="1" x14ac:dyDescent="0.25">
      <c r="A17" s="76"/>
      <c r="B17" s="2" t="s">
        <v>82</v>
      </c>
      <c r="C17" s="27">
        <v>273177</v>
      </c>
      <c r="D17" s="28">
        <v>306410</v>
      </c>
      <c r="E17" s="28">
        <v>281368</v>
      </c>
      <c r="F17" s="65">
        <v>451023</v>
      </c>
      <c r="G17" s="29">
        <v>498804</v>
      </c>
      <c r="H17" s="27">
        <v>342374</v>
      </c>
      <c r="I17" s="252">
        <v>378532</v>
      </c>
      <c r="J17"/>
      <c r="K17" s="116">
        <f>C17/$C$13</f>
        <v>3.2444018429754022E-3</v>
      </c>
      <c r="L17" s="36">
        <f>D17/$D$13</f>
        <v>3.6193689642436445E-3</v>
      </c>
      <c r="M17" s="36">
        <f>E17/$E$13</f>
        <v>3.2689762825411956E-3</v>
      </c>
      <c r="N17" s="36">
        <f t="shared" si="7"/>
        <v>4.9651993056517366E-3</v>
      </c>
      <c r="O17" s="37">
        <f>G17/$G$13</f>
        <v>5.2987027290564721E-3</v>
      </c>
      <c r="P17" s="135">
        <f t="shared" si="8"/>
        <v>5.1633825698143019E-3</v>
      </c>
      <c r="Q17" s="117">
        <f t="shared" si="9"/>
        <v>5.5270288285018138E-3</v>
      </c>
      <c r="R17"/>
      <c r="S17" s="209">
        <f t="shared" si="1"/>
        <v>0.10560965493875119</v>
      </c>
      <c r="T17" s="146">
        <f t="shared" si="2"/>
        <v>3.6364625868751194E-2</v>
      </c>
      <c r="W17" s="47"/>
      <c r="X17"/>
      <c r="Y17"/>
      <c r="Z17"/>
      <c r="AA17"/>
    </row>
    <row r="18" spans="1:27" s="18" customFormat="1" ht="20.100000000000001" customHeight="1" thickBot="1" x14ac:dyDescent="0.3">
      <c r="A18" s="76"/>
      <c r="B18" s="2" t="s">
        <v>84</v>
      </c>
      <c r="C18" s="27">
        <v>0</v>
      </c>
      <c r="D18" s="28">
        <v>24</v>
      </c>
      <c r="E18" s="28">
        <v>29</v>
      </c>
      <c r="F18" s="65">
        <v>22</v>
      </c>
      <c r="G18" s="29">
        <v>0</v>
      </c>
      <c r="H18" s="27">
        <v>22</v>
      </c>
      <c r="I18" s="252">
        <v>0</v>
      </c>
      <c r="J18"/>
      <c r="K18" s="116">
        <f>C18/$C$13</f>
        <v>0</v>
      </c>
      <c r="L18" s="36">
        <f>D18/$D$13</f>
        <v>2.8349223309241691E-7</v>
      </c>
      <c r="M18" s="36">
        <f>E18/$E$13</f>
        <v>3.3692641733848438E-7</v>
      </c>
      <c r="N18" s="36">
        <f t="shared" si="7"/>
        <v>2.4219249289800788E-7</v>
      </c>
      <c r="O18" s="37">
        <f>G18/$G$13</f>
        <v>0</v>
      </c>
      <c r="P18" s="135">
        <f t="shared" si="8"/>
        <v>3.3178458801169085E-7</v>
      </c>
      <c r="Q18" s="117">
        <f t="shared" si="9"/>
        <v>0</v>
      </c>
      <c r="R18"/>
      <c r="S18" s="151">
        <f t="shared" si="1"/>
        <v>-1</v>
      </c>
      <c r="T18" s="148">
        <f t="shared" si="2"/>
        <v>-3.3178458801169087E-5</v>
      </c>
      <c r="W18" s="47"/>
      <c r="X18"/>
      <c r="Y18"/>
      <c r="Z18"/>
      <c r="AA18"/>
    </row>
    <row r="19" spans="1:27" ht="20.100000000000001" customHeight="1" thickBot="1" x14ac:dyDescent="0.3">
      <c r="A19" s="113" t="s">
        <v>31</v>
      </c>
      <c r="B19" s="140"/>
      <c r="C19" s="203">
        <f t="shared" ref="C19:I24" si="10">C7+C13</f>
        <v>109737188</v>
      </c>
      <c r="D19" s="123">
        <f t="shared" si="10"/>
        <v>112363732</v>
      </c>
      <c r="E19" s="123">
        <f t="shared" si="10"/>
        <v>115103876</v>
      </c>
      <c r="F19" s="123">
        <f t="shared" si="10"/>
        <v>124599625</v>
      </c>
      <c r="G19" s="207">
        <f t="shared" si="10"/>
        <v>112002071</v>
      </c>
      <c r="H19" s="365">
        <f t="shared" si="10"/>
        <v>92094356</v>
      </c>
      <c r="I19" s="207">
        <f t="shared" si="10"/>
        <v>81659828</v>
      </c>
      <c r="K19" s="210">
        <f t="shared" ref="K19:Q19" si="11">K7+K13</f>
        <v>1</v>
      </c>
      <c r="L19" s="213">
        <f t="shared" si="11"/>
        <v>1</v>
      </c>
      <c r="M19" s="213">
        <f t="shared" si="11"/>
        <v>1</v>
      </c>
      <c r="N19" s="213">
        <f t="shared" ref="N19" si="12">N7+N13</f>
        <v>1</v>
      </c>
      <c r="O19" s="214">
        <f t="shared" si="11"/>
        <v>1</v>
      </c>
      <c r="P19" s="366">
        <f t="shared" si="11"/>
        <v>1</v>
      </c>
      <c r="Q19" s="261">
        <f t="shared" si="11"/>
        <v>1</v>
      </c>
      <c r="S19" s="355">
        <f t="shared" si="1"/>
        <v>-0.11330257849894732</v>
      </c>
      <c r="T19" s="229">
        <f t="shared" si="2"/>
        <v>0</v>
      </c>
      <c r="W19" s="1"/>
    </row>
    <row r="20" spans="1:27" s="18" customFormat="1" ht="20.100000000000001" customHeight="1" x14ac:dyDescent="0.25">
      <c r="A20" s="76"/>
      <c r="B20" s="2" t="s">
        <v>79</v>
      </c>
      <c r="C20" s="27">
        <f t="shared" si="10"/>
        <v>16193613</v>
      </c>
      <c r="D20" s="28">
        <f t="shared" si="10"/>
        <v>14362299</v>
      </c>
      <c r="E20" s="28">
        <f t="shared" si="10"/>
        <v>14015398</v>
      </c>
      <c r="F20" s="28">
        <f t="shared" ref="F20" si="13">F8+F14</f>
        <v>17993934</v>
      </c>
      <c r="G20" s="29">
        <f t="shared" si="10"/>
        <v>15397283</v>
      </c>
      <c r="H20" s="27">
        <f t="shared" ref="H20:I20" si="14">H8+H14</f>
        <v>13820798</v>
      </c>
      <c r="I20" s="252">
        <f t="shared" si="14"/>
        <v>11513960</v>
      </c>
      <c r="J20" s="13"/>
      <c r="K20" s="116">
        <f>C20/$C$19</f>
        <v>0.14756723126530269</v>
      </c>
      <c r="L20" s="36">
        <f>D20/$D$19</f>
        <v>0.12781970431526785</v>
      </c>
      <c r="M20" s="36">
        <f>E20/$E$19</f>
        <v>0.12176304123763826</v>
      </c>
      <c r="N20" s="36">
        <f>F20/$F$19</f>
        <v>0.14441403013853371</v>
      </c>
      <c r="O20" s="37">
        <f>G20/$G$19</f>
        <v>0.13747319904468552</v>
      </c>
      <c r="P20" s="135">
        <f>H20/$H$19</f>
        <v>0.15007214991546278</v>
      </c>
      <c r="Q20" s="117">
        <f>I20/$I$19</f>
        <v>0.14099907239579296</v>
      </c>
      <c r="R20"/>
      <c r="S20" s="149">
        <f t="shared" si="1"/>
        <v>-0.16691062267171547</v>
      </c>
      <c r="T20" s="150">
        <f t="shared" si="2"/>
        <v>-0.90730775196698199</v>
      </c>
      <c r="W20" s="17"/>
      <c r="X20"/>
      <c r="Y20"/>
      <c r="Z20"/>
      <c r="AA20"/>
    </row>
    <row r="21" spans="1:27" s="18" customFormat="1" ht="20.100000000000001" customHeight="1" x14ac:dyDescent="0.25">
      <c r="A21" s="76"/>
      <c r="B21" s="2" t="s">
        <v>80</v>
      </c>
      <c r="C21" s="27">
        <f t="shared" si="10"/>
        <v>0</v>
      </c>
      <c r="D21" s="28">
        <f t="shared" si="10"/>
        <v>25846</v>
      </c>
      <c r="E21" s="28">
        <f t="shared" si="10"/>
        <v>79785</v>
      </c>
      <c r="F21" s="28">
        <f t="shared" ref="F21" si="15">F9+F15</f>
        <v>116767</v>
      </c>
      <c r="G21" s="29">
        <f t="shared" si="10"/>
        <v>49134</v>
      </c>
      <c r="H21" s="27">
        <f t="shared" ref="H21:I21" si="16">H9+H15</f>
        <v>116767</v>
      </c>
      <c r="I21" s="252">
        <f t="shared" si="16"/>
        <v>18450</v>
      </c>
      <c r="J21" s="13"/>
      <c r="K21" s="116">
        <f>C21/$C$19</f>
        <v>0</v>
      </c>
      <c r="L21" s="36">
        <f>D21/$D$19</f>
        <v>2.3002083982045024E-4</v>
      </c>
      <c r="M21" s="36">
        <f>E21/$E$19</f>
        <v>6.9315650152389306E-4</v>
      </c>
      <c r="N21" s="36">
        <f t="shared" ref="N21:N24" si="17">F21/$F$19</f>
        <v>9.3713765189903258E-4</v>
      </c>
      <c r="O21" s="37">
        <f>G21/$G$19</f>
        <v>4.3868831675442858E-4</v>
      </c>
      <c r="P21" s="135">
        <f t="shared" ref="P21:P24" si="18">H21/$H$19</f>
        <v>1.2679061461703474E-3</v>
      </c>
      <c r="Q21" s="117">
        <f t="shared" ref="Q21:Q24" si="19">I21/$I$19</f>
        <v>2.2593728705869916E-4</v>
      </c>
      <c r="R21"/>
      <c r="S21" s="209">
        <f t="shared" si="1"/>
        <v>-0.84199302885232985</v>
      </c>
      <c r="T21" s="146">
        <f t="shared" si="2"/>
        <v>-0.10419688591116483</v>
      </c>
      <c r="X21"/>
      <c r="Y21"/>
      <c r="Z21"/>
      <c r="AA21"/>
    </row>
    <row r="22" spans="1:27" s="18" customFormat="1" ht="20.100000000000001" customHeight="1" x14ac:dyDescent="0.25">
      <c r="A22" s="76"/>
      <c r="B22" s="2" t="s">
        <v>81</v>
      </c>
      <c r="C22" s="27">
        <f t="shared" si="10"/>
        <v>92810054</v>
      </c>
      <c r="D22" s="28">
        <f t="shared" si="10"/>
        <v>97051383</v>
      </c>
      <c r="E22" s="28">
        <f t="shared" si="10"/>
        <v>100026842</v>
      </c>
      <c r="F22" s="28">
        <f t="shared" ref="F22" si="20">F10+F16</f>
        <v>105276747</v>
      </c>
      <c r="G22" s="29">
        <f t="shared" si="10"/>
        <v>95492904</v>
      </c>
      <c r="H22" s="27">
        <f t="shared" ref="H22:I22" si="21">H10+H16</f>
        <v>77233194</v>
      </c>
      <c r="I22" s="252">
        <f t="shared" si="21"/>
        <v>69373031</v>
      </c>
      <c r="J22" s="13"/>
      <c r="K22" s="116">
        <f>C22/$C$19</f>
        <v>0.8457484257752258</v>
      </c>
      <c r="L22" s="36">
        <f>D22/$D$19</f>
        <v>0.86372516534071686</v>
      </c>
      <c r="M22" s="36">
        <f>E22/$E$19</f>
        <v>0.86901367248484318</v>
      </c>
      <c r="N22" s="36">
        <f t="shared" si="17"/>
        <v>0.84492025557861827</v>
      </c>
      <c r="O22" s="37">
        <f>G22/$G$19</f>
        <v>0.85259944880840643</v>
      </c>
      <c r="P22" s="135">
        <f t="shared" si="18"/>
        <v>0.83863113174926807</v>
      </c>
      <c r="Q22" s="117">
        <f t="shared" si="19"/>
        <v>0.84953682488775262</v>
      </c>
      <c r="R22"/>
      <c r="S22" s="209">
        <f t="shared" si="1"/>
        <v>-0.10177182365395894</v>
      </c>
      <c r="T22" s="146">
        <f t="shared" si="2"/>
        <v>1.0905693138484551</v>
      </c>
      <c r="W22" s="17"/>
      <c r="X22"/>
      <c r="Y22"/>
      <c r="Z22"/>
      <c r="AA22"/>
    </row>
    <row r="23" spans="1:27" s="18" customFormat="1" ht="20.100000000000001" customHeight="1" x14ac:dyDescent="0.25">
      <c r="A23" s="76"/>
      <c r="B23" s="2" t="s">
        <v>82</v>
      </c>
      <c r="C23" s="27">
        <f t="shared" si="10"/>
        <v>733521</v>
      </c>
      <c r="D23" s="28">
        <f t="shared" si="10"/>
        <v>924180</v>
      </c>
      <c r="E23" s="28">
        <f t="shared" si="10"/>
        <v>981822</v>
      </c>
      <c r="F23" s="28">
        <f t="shared" ref="F23" si="22">F11+F17</f>
        <v>1212155</v>
      </c>
      <c r="G23" s="29">
        <f t="shared" si="10"/>
        <v>1062750</v>
      </c>
      <c r="H23" s="27">
        <f t="shared" ref="H23:I23" si="23">H11+H17</f>
        <v>923575</v>
      </c>
      <c r="I23" s="252">
        <f t="shared" si="23"/>
        <v>754387</v>
      </c>
      <c r="J23" s="13"/>
      <c r="K23" s="116">
        <f>C23/$C$19</f>
        <v>6.6843429594714964E-3</v>
      </c>
      <c r="L23" s="36">
        <f>D23/$D$19</f>
        <v>8.2248959121436083E-3</v>
      </c>
      <c r="M23" s="36">
        <f>E23/$E$19</f>
        <v>8.5298778296570999E-3</v>
      </c>
      <c r="N23" s="36">
        <f t="shared" si="17"/>
        <v>9.7284000654095058E-3</v>
      </c>
      <c r="O23" s="37">
        <f>G23/$G$19</f>
        <v>9.4886638301536399E-3</v>
      </c>
      <c r="P23" s="135">
        <f t="shared" si="18"/>
        <v>1.0028573303666948E-2</v>
      </c>
      <c r="Q23" s="117">
        <f t="shared" si="19"/>
        <v>9.238165429395713E-3</v>
      </c>
      <c r="R23"/>
      <c r="S23" s="209">
        <f t="shared" si="1"/>
        <v>-0.1831881547248464</v>
      </c>
      <c r="T23" s="146">
        <f t="shared" si="2"/>
        <v>-7.9040787427123518E-2</v>
      </c>
      <c r="X23"/>
      <c r="Y23"/>
      <c r="Z23"/>
      <c r="AA23"/>
    </row>
    <row r="24" spans="1:27" s="18" customFormat="1" ht="20.100000000000001" customHeight="1" thickBot="1" x14ac:dyDescent="0.3">
      <c r="A24" s="205"/>
      <c r="B24" s="206" t="s">
        <v>84</v>
      </c>
      <c r="C24" s="77">
        <f t="shared" si="10"/>
        <v>0</v>
      </c>
      <c r="D24" s="208">
        <f t="shared" si="10"/>
        <v>24</v>
      </c>
      <c r="E24" s="208">
        <f t="shared" si="10"/>
        <v>29</v>
      </c>
      <c r="F24" s="208">
        <f t="shared" ref="F24" si="24">F12+F18</f>
        <v>22</v>
      </c>
      <c r="G24" s="78">
        <f t="shared" si="10"/>
        <v>0</v>
      </c>
      <c r="H24" s="77">
        <f t="shared" ref="H24:I24" si="25">H12+H18</f>
        <v>22</v>
      </c>
      <c r="I24" s="350">
        <f t="shared" si="25"/>
        <v>0</v>
      </c>
      <c r="J24" s="13"/>
      <c r="K24" s="211">
        <f>C24/$C$19</f>
        <v>0</v>
      </c>
      <c r="L24" s="119">
        <f>D24/$D$19</f>
        <v>2.1359205121453245E-7</v>
      </c>
      <c r="M24" s="119">
        <f>E24/$E$19</f>
        <v>2.5194633758467003E-7</v>
      </c>
      <c r="N24" s="119">
        <f t="shared" si="17"/>
        <v>1.7656553942277113E-7</v>
      </c>
      <c r="O24" s="133">
        <f>G24/$G$19</f>
        <v>0</v>
      </c>
      <c r="P24" s="352">
        <f t="shared" si="18"/>
        <v>2.3888543180648335E-7</v>
      </c>
      <c r="Q24" s="353">
        <f t="shared" si="19"/>
        <v>0</v>
      </c>
      <c r="R24"/>
      <c r="S24" s="151"/>
      <c r="T24" s="148">
        <f t="shared" si="2"/>
        <v>-2.3888543180648334E-5</v>
      </c>
      <c r="W24" s="17"/>
      <c r="X24"/>
      <c r="Y24"/>
      <c r="Z24"/>
      <c r="AA24"/>
    </row>
    <row r="25" spans="1:27" s="18" customFormat="1" ht="20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W25" s="17"/>
      <c r="X25"/>
      <c r="Y25"/>
      <c r="Z25"/>
      <c r="AA25"/>
    </row>
    <row r="26" spans="1:27" ht="19.5" customHeight="1" x14ac:dyDescent="0.25"/>
    <row r="27" spans="1:27" x14ac:dyDescent="0.25">
      <c r="A27" s="1" t="s">
        <v>34</v>
      </c>
      <c r="K27" s="1" t="s">
        <v>36</v>
      </c>
      <c r="S27" s="1" t="str">
        <f>S3</f>
        <v>VARIAÇÃO (JAN.-SET)</v>
      </c>
    </row>
    <row r="28" spans="1:27" ht="15.75" thickBot="1" x14ac:dyDescent="0.3"/>
    <row r="29" spans="1:27" ht="24" customHeight="1" x14ac:dyDescent="0.25">
      <c r="A29" s="461" t="s">
        <v>93</v>
      </c>
      <c r="B29" s="487"/>
      <c r="C29" s="463">
        <v>2016</v>
      </c>
      <c r="D29" s="456">
        <v>2017</v>
      </c>
      <c r="E29" s="456">
        <v>2018</v>
      </c>
      <c r="F29" s="456">
        <v>2019</v>
      </c>
      <c r="G29" s="467">
        <v>2020</v>
      </c>
      <c r="H29" s="470" t="str">
        <f>H5</f>
        <v>janeiro - setembro</v>
      </c>
      <c r="I29" s="469"/>
      <c r="K29" s="484">
        <v>2016</v>
      </c>
      <c r="L29" s="456">
        <v>2017</v>
      </c>
      <c r="M29" s="456">
        <v>2018</v>
      </c>
      <c r="N29" s="456">
        <v>2019</v>
      </c>
      <c r="O29" s="467">
        <v>2020</v>
      </c>
      <c r="P29" s="470" t="str">
        <f>H5</f>
        <v>janeiro - setembro</v>
      </c>
      <c r="Q29" s="469"/>
      <c r="S29" s="489" t="s">
        <v>98</v>
      </c>
      <c r="T29" s="490"/>
    </row>
    <row r="30" spans="1:27" ht="20.25" customHeight="1" thickBot="1" x14ac:dyDescent="0.3">
      <c r="A30" s="462"/>
      <c r="B30" s="488"/>
      <c r="C30" s="481"/>
      <c r="D30" s="457"/>
      <c r="E30" s="457"/>
      <c r="F30" s="457"/>
      <c r="G30" s="486"/>
      <c r="H30" s="314">
        <v>2020</v>
      </c>
      <c r="I30" s="251">
        <v>2021</v>
      </c>
      <c r="K30" s="485"/>
      <c r="L30" s="457"/>
      <c r="M30" s="457"/>
      <c r="N30" s="457"/>
      <c r="O30" s="486"/>
      <c r="P30" s="314">
        <v>2020</v>
      </c>
      <c r="Q30" s="251">
        <v>2021</v>
      </c>
      <c r="S30" s="178" t="s">
        <v>0</v>
      </c>
      <c r="T30" s="68" t="s">
        <v>49</v>
      </c>
    </row>
    <row r="31" spans="1:27" ht="19.5" customHeight="1" thickBot="1" x14ac:dyDescent="0.3">
      <c r="A31" s="22" t="s">
        <v>48</v>
      </c>
      <c r="B31" s="23"/>
      <c r="C31" s="30">
        <f>SUM(C32:C36)</f>
        <v>251533440</v>
      </c>
      <c r="D31" s="31">
        <f>SUM(D32:D36)</f>
        <v>288451381</v>
      </c>
      <c r="E31" s="31">
        <v>313935902</v>
      </c>
      <c r="F31" s="66">
        <v>351270522</v>
      </c>
      <c r="G31" s="32">
        <v>187039708</v>
      </c>
      <c r="H31" s="30">
        <v>267216636</v>
      </c>
      <c r="I31" s="235">
        <v>139267944</v>
      </c>
      <c r="J31" s="1"/>
      <c r="K31" s="215">
        <f t="shared" ref="K31:Q31" si="26">C31/C43</f>
        <v>0.4818555329437525</v>
      </c>
      <c r="L31" s="39">
        <f t="shared" si="26"/>
        <v>0.49928544278146808</v>
      </c>
      <c r="M31" s="39">
        <f t="shared" si="26"/>
        <v>0.50362223801591022</v>
      </c>
      <c r="N31" s="39">
        <f t="shared" si="26"/>
        <v>0.51390862731351694</v>
      </c>
      <c r="O31" s="40">
        <f t="shared" si="26"/>
        <v>0.34756602767421141</v>
      </c>
      <c r="P31" s="38">
        <f t="shared" si="26"/>
        <v>0.53076397326943481</v>
      </c>
      <c r="Q31" s="351">
        <f t="shared" si="26"/>
        <v>0.35993145162344947</v>
      </c>
      <c r="R31" s="1"/>
      <c r="S31" s="102">
        <f>(I31-H31)/H31</f>
        <v>-0.4788200836417984</v>
      </c>
      <c r="T31" s="143">
        <f>(Q31-P31)*100</f>
        <v>-17.083252164598534</v>
      </c>
    </row>
    <row r="32" spans="1:27" ht="19.5" customHeight="1" x14ac:dyDescent="0.25">
      <c r="A32" s="76"/>
      <c r="B32" s="204" t="s">
        <v>79</v>
      </c>
      <c r="C32" s="27">
        <v>17551103</v>
      </c>
      <c r="D32" s="28">
        <v>15849278</v>
      </c>
      <c r="E32" s="28">
        <v>14538908</v>
      </c>
      <c r="F32" s="65">
        <v>21296207</v>
      </c>
      <c r="G32" s="29">
        <v>11748828</v>
      </c>
      <c r="H32" s="27">
        <v>16545042</v>
      </c>
      <c r="I32" s="252">
        <v>8539341</v>
      </c>
      <c r="K32" s="116">
        <f>C32/$C$31</f>
        <v>6.977642018492651E-2</v>
      </c>
      <c r="L32" s="36">
        <f>D32/$D$31</f>
        <v>5.4946098524659169E-2</v>
      </c>
      <c r="M32" s="36">
        <f>E32/$E$31</f>
        <v>4.6311708560176086E-2</v>
      </c>
      <c r="N32" s="36">
        <f>F32/$F$31</f>
        <v>6.0626228693337385E-2</v>
      </c>
      <c r="O32" s="37">
        <f>G32/$G$31</f>
        <v>6.281461902196725E-2</v>
      </c>
      <c r="P32" s="135">
        <f>H32/$H$31</f>
        <v>6.1916212432222971E-2</v>
      </c>
      <c r="Q32" s="117">
        <f>I32/$I$31</f>
        <v>6.1315912009155531E-2</v>
      </c>
      <c r="S32" s="209">
        <f t="shared" ref="S32:S47" si="27">(I32-H32)/H32</f>
        <v>-0.483873114374687</v>
      </c>
      <c r="T32" s="146">
        <f t="shared" ref="T32:T48" si="28">(Q32-P32)*100</f>
        <v>-6.0030042306744025E-2</v>
      </c>
    </row>
    <row r="33" spans="1:20" ht="19.5" customHeight="1" x14ac:dyDescent="0.25">
      <c r="A33" s="76"/>
      <c r="B33" s="204" t="s">
        <v>80</v>
      </c>
      <c r="C33" s="27">
        <v>0</v>
      </c>
      <c r="D33" s="28">
        <v>185230</v>
      </c>
      <c r="E33" s="28">
        <v>571795</v>
      </c>
      <c r="F33" s="65">
        <v>836837</v>
      </c>
      <c r="G33" s="29">
        <v>352125</v>
      </c>
      <c r="H33" s="27">
        <v>836837</v>
      </c>
      <c r="I33" s="252">
        <v>132227</v>
      </c>
      <c r="K33" s="116">
        <f>C33/$C$31</f>
        <v>0</v>
      </c>
      <c r="L33" s="36">
        <f>D33/$D$31</f>
        <v>6.4215327851039131E-4</v>
      </c>
      <c r="M33" s="36">
        <f>E33/$E$31</f>
        <v>1.8213749888345042E-3</v>
      </c>
      <c r="N33" s="36">
        <f t="shared" ref="N33:N36" si="29">F33/$F$31</f>
        <v>2.3823149042947588E-3</v>
      </c>
      <c r="O33" s="37">
        <f t="shared" ref="O33:O36" si="30">G33/$G$31</f>
        <v>1.8826216302690122E-3</v>
      </c>
      <c r="P33" s="135">
        <f t="shared" ref="P33:P36" si="31">H33/$H$31</f>
        <v>3.1316800201017423E-3</v>
      </c>
      <c r="Q33" s="117">
        <f t="shared" ref="Q33:Q36" si="32">I33/$I$31</f>
        <v>9.4944318270398249E-4</v>
      </c>
      <c r="S33" s="209">
        <f t="shared" si="27"/>
        <v>-0.84199192913315257</v>
      </c>
      <c r="T33" s="146">
        <f t="shared" si="28"/>
        <v>-0.21822368373977599</v>
      </c>
    </row>
    <row r="34" spans="1:20" ht="19.5" customHeight="1" x14ac:dyDescent="0.25">
      <c r="A34" s="76"/>
      <c r="B34" s="204" t="s">
        <v>81</v>
      </c>
      <c r="C34" s="27">
        <v>232469288</v>
      </c>
      <c r="D34" s="28">
        <v>270523923</v>
      </c>
      <c r="E34" s="28">
        <v>296614887</v>
      </c>
      <c r="F34" s="65">
        <v>326779776</v>
      </c>
      <c r="G34" s="29">
        <v>172858812</v>
      </c>
      <c r="H34" s="27">
        <v>248025935</v>
      </c>
      <c r="I34" s="252">
        <v>129285182</v>
      </c>
      <c r="K34" s="116">
        <f>C34/$C$31</f>
        <v>0.92420828021912316</v>
      </c>
      <c r="L34" s="36">
        <f>D34/$D$31</f>
        <v>0.93784929044940157</v>
      </c>
      <c r="M34" s="36">
        <f>E34/$E$31</f>
        <v>0.94482626902608924</v>
      </c>
      <c r="N34" s="36">
        <f t="shared" si="29"/>
        <v>0.9302795296896561</v>
      </c>
      <c r="O34" s="37">
        <f t="shared" si="30"/>
        <v>0.92418243082372653</v>
      </c>
      <c r="P34" s="135">
        <f t="shared" si="31"/>
        <v>0.92818298558327783</v>
      </c>
      <c r="Q34" s="117">
        <f t="shared" si="32"/>
        <v>0.92831974312767906</v>
      </c>
      <c r="S34" s="209">
        <f t="shared" si="27"/>
        <v>-0.4787432935188814</v>
      </c>
      <c r="T34" s="146">
        <f t="shared" si="28"/>
        <v>1.3675754440123367E-2</v>
      </c>
    </row>
    <row r="35" spans="1:20" ht="19.5" customHeight="1" x14ac:dyDescent="0.25">
      <c r="A35" s="76"/>
      <c r="B35" s="2" t="s">
        <v>82</v>
      </c>
      <c r="C35" s="27">
        <v>1513049</v>
      </c>
      <c r="D35" s="28">
        <v>1892950</v>
      </c>
      <c r="E35" s="28">
        <v>2210312</v>
      </c>
      <c r="F35" s="65">
        <v>2357702</v>
      </c>
      <c r="G35" s="29">
        <v>2079943</v>
      </c>
      <c r="H35" s="27">
        <v>1808822</v>
      </c>
      <c r="I35" s="252">
        <v>1311194</v>
      </c>
      <c r="K35" s="116">
        <f>C35/$C$31</f>
        <v>6.0152995959503438E-3</v>
      </c>
      <c r="L35" s="36">
        <f>D35/$D$31</f>
        <v>6.562457747428847E-3</v>
      </c>
      <c r="M35" s="36">
        <f>E35/$E$31</f>
        <v>7.0406474249001313E-3</v>
      </c>
      <c r="N35" s="36">
        <f t="shared" si="29"/>
        <v>6.711926712711749E-3</v>
      </c>
      <c r="O35" s="37">
        <f t="shared" si="30"/>
        <v>1.112032852403726E-2</v>
      </c>
      <c r="P35" s="135">
        <f t="shared" si="31"/>
        <v>6.7691219643974563E-3</v>
      </c>
      <c r="Q35" s="117">
        <f t="shared" si="32"/>
        <v>9.4149016804613694E-3</v>
      </c>
      <c r="S35" s="209">
        <f t="shared" si="27"/>
        <v>-0.27511164724887249</v>
      </c>
      <c r="T35" s="146">
        <f t="shared" si="28"/>
        <v>0.26457797160639129</v>
      </c>
    </row>
    <row r="36" spans="1:20" ht="19.5" customHeight="1" thickBot="1" x14ac:dyDescent="0.3">
      <c r="A36" s="76"/>
      <c r="B36" s="2" t="s">
        <v>84</v>
      </c>
      <c r="C36" s="27">
        <v>0</v>
      </c>
      <c r="D36" s="28">
        <v>0</v>
      </c>
      <c r="E36" s="28">
        <v>0</v>
      </c>
      <c r="F36" s="65">
        <v>0</v>
      </c>
      <c r="G36" s="29">
        <v>0</v>
      </c>
      <c r="H36" s="27">
        <v>0</v>
      </c>
      <c r="I36" s="252">
        <v>0</v>
      </c>
      <c r="K36" s="116">
        <f>C36/$C$31</f>
        <v>0</v>
      </c>
      <c r="L36" s="36">
        <f>D36/$D$31</f>
        <v>0</v>
      </c>
      <c r="M36" s="36">
        <f>E36/$E$31</f>
        <v>0</v>
      </c>
      <c r="N36" s="36">
        <f t="shared" si="29"/>
        <v>0</v>
      </c>
      <c r="O36" s="37">
        <f t="shared" si="30"/>
        <v>0</v>
      </c>
      <c r="P36" s="135">
        <f t="shared" si="31"/>
        <v>0</v>
      </c>
      <c r="Q36" s="117">
        <f t="shared" si="32"/>
        <v>0</v>
      </c>
      <c r="S36" s="151"/>
      <c r="T36" s="148">
        <f t="shared" si="28"/>
        <v>0</v>
      </c>
    </row>
    <row r="37" spans="1:20" ht="19.5" customHeight="1" thickBot="1" x14ac:dyDescent="0.3">
      <c r="A37" s="22" t="s">
        <v>47</v>
      </c>
      <c r="B37" s="23"/>
      <c r="C37" s="30">
        <f>SUM(C38:C42)</f>
        <v>270476629</v>
      </c>
      <c r="D37" s="31">
        <f>SUM(D38:D42)</f>
        <v>289277021</v>
      </c>
      <c r="E37" s="31">
        <v>309420015</v>
      </c>
      <c r="F37" s="66">
        <v>332256672</v>
      </c>
      <c r="G37" s="32">
        <v>351101805</v>
      </c>
      <c r="H37" s="30">
        <v>236239984</v>
      </c>
      <c r="I37" s="235">
        <v>247661132</v>
      </c>
      <c r="J37" s="1"/>
      <c r="K37" s="215">
        <f t="shared" ref="K37:Q37" si="33">C37/C43</f>
        <v>0.5181444670562475</v>
      </c>
      <c r="L37" s="39">
        <f t="shared" si="33"/>
        <v>0.50071455721853186</v>
      </c>
      <c r="M37" s="39">
        <f t="shared" si="33"/>
        <v>0.49637776198408973</v>
      </c>
      <c r="N37" s="39">
        <f t="shared" si="33"/>
        <v>0.48609137268648306</v>
      </c>
      <c r="O37" s="40">
        <f t="shared" si="33"/>
        <v>0.65243397232578859</v>
      </c>
      <c r="P37" s="38">
        <f t="shared" si="33"/>
        <v>0.46923602673056519</v>
      </c>
      <c r="Q37" s="351">
        <f t="shared" si="33"/>
        <v>0.64006854837655058</v>
      </c>
      <c r="R37" s="1"/>
      <c r="S37" s="102">
        <f t="shared" si="27"/>
        <v>4.8345533243855959E-2</v>
      </c>
      <c r="T37" s="143">
        <f t="shared" si="28"/>
        <v>17.083252164598541</v>
      </c>
    </row>
    <row r="38" spans="1:20" ht="19.5" customHeight="1" x14ac:dyDescent="0.25">
      <c r="A38" s="76"/>
      <c r="B38" s="2" t="s">
        <v>79</v>
      </c>
      <c r="C38" s="27">
        <v>17086626</v>
      </c>
      <c r="D38" s="28">
        <v>16108422</v>
      </c>
      <c r="E38" s="28">
        <v>16184808</v>
      </c>
      <c r="F38" s="65">
        <v>19120692</v>
      </c>
      <c r="G38" s="29">
        <v>20576507</v>
      </c>
      <c r="H38" s="27">
        <v>14513983</v>
      </c>
      <c r="I38" s="252">
        <v>15411650</v>
      </c>
      <c r="K38" s="116">
        <f>C38/$C$37</f>
        <v>6.3172282437755467E-2</v>
      </c>
      <c r="L38" s="36">
        <f>D38/$D$37</f>
        <v>5.568510745967617E-2</v>
      </c>
      <c r="M38" s="36">
        <f>E38/$E$37</f>
        <v>5.2306920093711455E-2</v>
      </c>
      <c r="N38" s="36">
        <f>F38/$F$37</f>
        <v>5.7547954973798089E-2</v>
      </c>
      <c r="O38" s="37">
        <f>G38/$G$37</f>
        <v>5.8605528957619571E-2</v>
      </c>
      <c r="P38" s="135">
        <f>H38/$H$37</f>
        <v>6.143745336521865E-2</v>
      </c>
      <c r="Q38" s="117">
        <f>I38/$I$37</f>
        <v>6.2228779605190535E-2</v>
      </c>
      <c r="S38" s="209">
        <f t="shared" si="27"/>
        <v>6.1848425756045051E-2</v>
      </c>
      <c r="T38" s="146">
        <f t="shared" si="28"/>
        <v>7.9132623997188456E-2</v>
      </c>
    </row>
    <row r="39" spans="1:20" ht="19.5" customHeight="1" x14ac:dyDescent="0.25">
      <c r="A39" s="76"/>
      <c r="B39" s="2" t="s">
        <v>80</v>
      </c>
      <c r="C39" s="27">
        <v>0</v>
      </c>
      <c r="D39" s="28">
        <v>0</v>
      </c>
      <c r="E39" s="28">
        <v>0</v>
      </c>
      <c r="F39" s="65">
        <v>0</v>
      </c>
      <c r="G39" s="29">
        <v>0</v>
      </c>
      <c r="H39" s="27">
        <v>0</v>
      </c>
      <c r="I39" s="252">
        <v>0</v>
      </c>
      <c r="K39" s="116">
        <f>C39/$C$37</f>
        <v>0</v>
      </c>
      <c r="L39" s="36">
        <f>D39/$D$37</f>
        <v>0</v>
      </c>
      <c r="M39" s="36">
        <f>E39/$E$37</f>
        <v>0</v>
      </c>
      <c r="N39" s="36">
        <f t="shared" ref="N39:N42" si="34">F39/$F$37</f>
        <v>0</v>
      </c>
      <c r="O39" s="37">
        <f t="shared" ref="O39:O42" si="35">G39/$G$37</f>
        <v>0</v>
      </c>
      <c r="P39" s="135">
        <f t="shared" ref="P39:P42" si="36">H39/$H$37</f>
        <v>0</v>
      </c>
      <c r="Q39" s="117">
        <f t="shared" ref="Q39:Q42" si="37">I39/$I$37</f>
        <v>0</v>
      </c>
      <c r="S39" s="209"/>
      <c r="T39" s="146">
        <f t="shared" si="28"/>
        <v>0</v>
      </c>
    </row>
    <row r="40" spans="1:20" ht="19.5" customHeight="1" x14ac:dyDescent="0.25">
      <c r="A40" s="76"/>
      <c r="B40" s="2" t="s">
        <v>81</v>
      </c>
      <c r="C40" s="27">
        <v>253050257</v>
      </c>
      <c r="D40" s="28">
        <v>272771335</v>
      </c>
      <c r="E40" s="28">
        <v>292878441</v>
      </c>
      <c r="F40" s="65">
        <v>312572894</v>
      </c>
      <c r="G40" s="29">
        <v>329908713</v>
      </c>
      <c r="H40" s="27">
        <v>221297832</v>
      </c>
      <c r="I40" s="252">
        <v>231781865</v>
      </c>
      <c r="K40" s="116">
        <f>C40/$C$37</f>
        <v>0.93557161642975073</v>
      </c>
      <c r="L40" s="36">
        <f>D40/$D$37</f>
        <v>0.9429415929998809</v>
      </c>
      <c r="M40" s="36">
        <f>E40/$E$37</f>
        <v>0.94654006464320029</v>
      </c>
      <c r="N40" s="36">
        <f t="shared" si="34"/>
        <v>0.94075731306909616</v>
      </c>
      <c r="O40" s="37">
        <f t="shared" si="35"/>
        <v>0.93963832797726576</v>
      </c>
      <c r="P40" s="135">
        <f t="shared" si="36"/>
        <v>0.93675011423976395</v>
      </c>
      <c r="Q40" s="117">
        <f t="shared" si="37"/>
        <v>0.93588308802529419</v>
      </c>
      <c r="S40" s="209">
        <f t="shared" si="27"/>
        <v>4.737521784668907E-2</v>
      </c>
      <c r="T40" s="146">
        <f t="shared" si="28"/>
        <v>-8.6702621446976824E-2</v>
      </c>
    </row>
    <row r="41" spans="1:20" ht="19.5" customHeight="1" x14ac:dyDescent="0.25">
      <c r="A41" s="76"/>
      <c r="B41" s="2" t="s">
        <v>82</v>
      </c>
      <c r="C41" s="27">
        <v>339746</v>
      </c>
      <c r="D41" s="28">
        <v>396848</v>
      </c>
      <c r="E41" s="28">
        <v>356312</v>
      </c>
      <c r="F41" s="65">
        <v>562831</v>
      </c>
      <c r="G41" s="29">
        <v>616585</v>
      </c>
      <c r="H41" s="27">
        <v>427914</v>
      </c>
      <c r="I41" s="252">
        <v>467617</v>
      </c>
      <c r="K41" s="116">
        <f>C41/$C$37</f>
        <v>1.2561011324937802E-3</v>
      </c>
      <c r="L41" s="36">
        <f>D41/$D$37</f>
        <v>1.3718614725363892E-3</v>
      </c>
      <c r="M41" s="36">
        <f>E41/$E$37</f>
        <v>1.1515480018317497E-3</v>
      </c>
      <c r="N41" s="36">
        <f t="shared" si="34"/>
        <v>1.6939644781610284E-3</v>
      </c>
      <c r="O41" s="37">
        <f t="shared" si="35"/>
        <v>1.7561430651146894E-3</v>
      </c>
      <c r="P41" s="135">
        <f t="shared" si="36"/>
        <v>1.8113529841756169E-3</v>
      </c>
      <c r="Q41" s="117">
        <f t="shared" si="37"/>
        <v>1.8881323695152941E-3</v>
      </c>
      <c r="S41" s="209">
        <f t="shared" si="27"/>
        <v>9.2782661936744296E-2</v>
      </c>
      <c r="T41" s="146">
        <f t="shared" si="28"/>
        <v>7.6779385339677177E-3</v>
      </c>
    </row>
    <row r="42" spans="1:20" ht="19.5" customHeight="1" thickBot="1" x14ac:dyDescent="0.3">
      <c r="A42" s="76"/>
      <c r="B42" s="2" t="s">
        <v>84</v>
      </c>
      <c r="C42" s="27">
        <v>0</v>
      </c>
      <c r="D42" s="28">
        <v>416</v>
      </c>
      <c r="E42" s="28">
        <v>454</v>
      </c>
      <c r="F42" s="65">
        <v>255</v>
      </c>
      <c r="G42" s="29">
        <v>0</v>
      </c>
      <c r="H42" s="27">
        <v>255</v>
      </c>
      <c r="I42" s="252">
        <v>0</v>
      </c>
      <c r="K42" s="116">
        <f>C42/$C$37</f>
        <v>0</v>
      </c>
      <c r="L42" s="36">
        <f>D42/$D$37</f>
        <v>1.4380679065413909E-6</v>
      </c>
      <c r="M42" s="36">
        <f>E42/$E$37</f>
        <v>1.4672612565156783E-6</v>
      </c>
      <c r="N42" s="36">
        <f t="shared" si="34"/>
        <v>7.6747894471175588E-7</v>
      </c>
      <c r="O42" s="37">
        <f t="shared" si="35"/>
        <v>0</v>
      </c>
      <c r="P42" s="135">
        <f t="shared" si="36"/>
        <v>1.0794108418158376E-6</v>
      </c>
      <c r="Q42" s="117">
        <f t="shared" si="37"/>
        <v>0</v>
      </c>
      <c r="S42" s="151"/>
      <c r="T42" s="148">
        <f t="shared" si="28"/>
        <v>-1.0794108418158376E-4</v>
      </c>
    </row>
    <row r="43" spans="1:20" ht="19.5" customHeight="1" thickBot="1" x14ac:dyDescent="0.3">
      <c r="A43" s="113" t="s">
        <v>31</v>
      </c>
      <c r="B43" s="140"/>
      <c r="C43" s="203">
        <f t="shared" ref="C43:G47" si="38">C31+C37</f>
        <v>522010069</v>
      </c>
      <c r="D43" s="123">
        <f t="shared" si="38"/>
        <v>577728402</v>
      </c>
      <c r="E43" s="123">
        <f>E31+E37</f>
        <v>623355917</v>
      </c>
      <c r="F43" s="123">
        <f t="shared" ref="F43:G43" si="39">F31+F37</f>
        <v>683527194</v>
      </c>
      <c r="G43" s="123">
        <f t="shared" si="39"/>
        <v>538141513</v>
      </c>
      <c r="H43" s="365">
        <f>H31+H37</f>
        <v>503456620</v>
      </c>
      <c r="I43" s="207">
        <f>I31+I37</f>
        <v>386929076</v>
      </c>
      <c r="K43" s="210">
        <f t="shared" ref="K43:Q43" si="40">K31+K37</f>
        <v>1</v>
      </c>
      <c r="L43" s="213">
        <f t="shared" si="40"/>
        <v>1</v>
      </c>
      <c r="M43" s="213">
        <f t="shared" si="40"/>
        <v>1</v>
      </c>
      <c r="N43" s="213">
        <f t="shared" ref="N43" si="41">N31+N37</f>
        <v>1</v>
      </c>
      <c r="O43" s="214">
        <f t="shared" si="40"/>
        <v>1</v>
      </c>
      <c r="P43" s="366">
        <f t="shared" si="40"/>
        <v>1</v>
      </c>
      <c r="Q43" s="261">
        <f t="shared" si="40"/>
        <v>1</v>
      </c>
      <c r="S43" s="355">
        <f t="shared" si="27"/>
        <v>-0.23145498414540661</v>
      </c>
      <c r="T43" s="229">
        <f t="shared" si="28"/>
        <v>0</v>
      </c>
    </row>
    <row r="44" spans="1:20" ht="19.5" customHeight="1" x14ac:dyDescent="0.25">
      <c r="A44" s="76"/>
      <c r="B44" s="2" t="s">
        <v>79</v>
      </c>
      <c r="C44" s="27">
        <f t="shared" si="38"/>
        <v>34637729</v>
      </c>
      <c r="D44" s="28">
        <f t="shared" si="38"/>
        <v>31957700</v>
      </c>
      <c r="E44" s="28">
        <f t="shared" si="38"/>
        <v>30723716</v>
      </c>
      <c r="F44" s="28">
        <f t="shared" ref="F44" si="42">F32+F38</f>
        <v>40416899</v>
      </c>
      <c r="G44" s="29">
        <f t="shared" si="38"/>
        <v>32325335</v>
      </c>
      <c r="H44" s="27">
        <f t="shared" ref="H44:I44" si="43">H32+H38</f>
        <v>31059025</v>
      </c>
      <c r="I44" s="252">
        <f t="shared" si="43"/>
        <v>23950991</v>
      </c>
      <c r="J44" s="13"/>
      <c r="K44" s="116">
        <f>C44/$C$43</f>
        <v>6.6354522751552514E-2</v>
      </c>
      <c r="L44" s="36">
        <f>D44/$D$43</f>
        <v>5.5316131056336745E-2</v>
      </c>
      <c r="M44" s="36">
        <f>E44/$E$43</f>
        <v>4.9287598243813575E-2</v>
      </c>
      <c r="N44" s="36">
        <f>F44/$F$43</f>
        <v>5.9129906395501801E-2</v>
      </c>
      <c r="O44" s="37">
        <f>G44/$G$43</f>
        <v>6.0068465671407882E-2</v>
      </c>
      <c r="P44" s="135">
        <f>H44/$H$43</f>
        <v>6.1691561429860632E-2</v>
      </c>
      <c r="Q44" s="117">
        <f>I44/$I$43</f>
        <v>6.1900209846209642E-2</v>
      </c>
      <c r="S44" s="149">
        <f t="shared" si="27"/>
        <v>-0.22885567077524166</v>
      </c>
      <c r="T44" s="150">
        <f t="shared" si="28"/>
        <v>2.086484163490096E-2</v>
      </c>
    </row>
    <row r="45" spans="1:20" ht="19.5" customHeight="1" x14ac:dyDescent="0.25">
      <c r="A45" s="76"/>
      <c r="B45" s="2" t="s">
        <v>80</v>
      </c>
      <c r="C45" s="27">
        <f t="shared" si="38"/>
        <v>0</v>
      </c>
      <c r="D45" s="28">
        <f t="shared" si="38"/>
        <v>185230</v>
      </c>
      <c r="E45" s="28">
        <f t="shared" si="38"/>
        <v>571795</v>
      </c>
      <c r="F45" s="28">
        <f t="shared" ref="F45" si="44">F33+F39</f>
        <v>836837</v>
      </c>
      <c r="G45" s="29">
        <f t="shared" si="38"/>
        <v>352125</v>
      </c>
      <c r="H45" s="27">
        <f t="shared" ref="H45:I45" si="45">H33+H39</f>
        <v>836837</v>
      </c>
      <c r="I45" s="252">
        <f t="shared" si="45"/>
        <v>132227</v>
      </c>
      <c r="J45" s="13"/>
      <c r="K45" s="116">
        <f>C45/$C$43</f>
        <v>0</v>
      </c>
      <c r="L45" s="36">
        <f>D45/$D$43</f>
        <v>3.2061778399463211E-4</v>
      </c>
      <c r="M45" s="36">
        <f>E45/$E$43</f>
        <v>9.172849481430365E-4</v>
      </c>
      <c r="N45" s="36">
        <f t="shared" ref="N45:N48" si="46">F45/$F$43</f>
        <v>1.2242921822946521E-3</v>
      </c>
      <c r="O45" s="37">
        <f t="shared" ref="O45:O48" si="47">G45/$G$43</f>
        <v>6.5433532164614844E-4</v>
      </c>
      <c r="P45" s="135">
        <f t="shared" ref="P45:P48" si="48">H45/$H$43</f>
        <v>1.6621829304777043E-3</v>
      </c>
      <c r="Q45" s="117">
        <f t="shared" ref="Q45:Q48" si="49">I45/$I$43</f>
        <v>3.4173446298463235E-4</v>
      </c>
      <c r="S45" s="209">
        <f t="shared" si="27"/>
        <v>-0.84199192913315257</v>
      </c>
      <c r="T45" s="146">
        <f t="shared" si="28"/>
        <v>-0.13204484674930719</v>
      </c>
    </row>
    <row r="46" spans="1:20" ht="19.5" customHeight="1" x14ac:dyDescent="0.25">
      <c r="A46" s="76"/>
      <c r="B46" s="2" t="s">
        <v>81</v>
      </c>
      <c r="C46" s="27">
        <f t="shared" si="38"/>
        <v>485519545</v>
      </c>
      <c r="D46" s="28">
        <f t="shared" si="38"/>
        <v>543295258</v>
      </c>
      <c r="E46" s="28">
        <f t="shared" si="38"/>
        <v>589493328</v>
      </c>
      <c r="F46" s="28">
        <f t="shared" ref="F46" si="50">F34+F40</f>
        <v>639352670</v>
      </c>
      <c r="G46" s="29">
        <f t="shared" si="38"/>
        <v>502767525</v>
      </c>
      <c r="H46" s="27">
        <f t="shared" ref="H46:I46" si="51">H34+H40</f>
        <v>469323767</v>
      </c>
      <c r="I46" s="252">
        <f t="shared" si="51"/>
        <v>361067047</v>
      </c>
      <c r="J46" s="13"/>
      <c r="K46" s="116">
        <f>C46/$C$43</f>
        <v>0.93009613000395974</v>
      </c>
      <c r="L46" s="36">
        <f>D46/$D$43</f>
        <v>0.94039908046618759</v>
      </c>
      <c r="M46" s="36">
        <f>E46/$E$43</f>
        <v>0.94567695905900895</v>
      </c>
      <c r="N46" s="36">
        <f t="shared" si="46"/>
        <v>0.93537268979527977</v>
      </c>
      <c r="O46" s="37">
        <f t="shared" si="47"/>
        <v>0.93426638319946897</v>
      </c>
      <c r="P46" s="135">
        <f t="shared" si="48"/>
        <v>0.93220299099453696</v>
      </c>
      <c r="Q46" s="117">
        <f t="shared" si="49"/>
        <v>0.9331608023171668</v>
      </c>
      <c r="S46" s="209">
        <f t="shared" si="27"/>
        <v>-0.23066532660810252</v>
      </c>
      <c r="T46" s="146">
        <f t="shared" si="28"/>
        <v>9.5781132262984237E-2</v>
      </c>
    </row>
    <row r="47" spans="1:20" ht="19.5" customHeight="1" x14ac:dyDescent="0.25">
      <c r="A47" s="76"/>
      <c r="B47" s="2" t="s">
        <v>82</v>
      </c>
      <c r="C47" s="27">
        <f t="shared" si="38"/>
        <v>1852795</v>
      </c>
      <c r="D47" s="28">
        <f t="shared" si="38"/>
        <v>2289798</v>
      </c>
      <c r="E47" s="28">
        <f t="shared" si="38"/>
        <v>2566624</v>
      </c>
      <c r="F47" s="28">
        <f t="shared" ref="F47" si="52">F35+F41</f>
        <v>2920533</v>
      </c>
      <c r="G47" s="29">
        <f t="shared" si="38"/>
        <v>2696528</v>
      </c>
      <c r="H47" s="27">
        <f t="shared" ref="H47:I47" si="53">H35+H41</f>
        <v>2236736</v>
      </c>
      <c r="I47" s="252">
        <f t="shared" si="53"/>
        <v>1778811</v>
      </c>
      <c r="J47" s="13"/>
      <c r="K47" s="116">
        <f>C47/$C$43</f>
        <v>3.5493472444877304E-3</v>
      </c>
      <c r="L47" s="36">
        <f>D47/$D$43</f>
        <v>3.9634506319459091E-3</v>
      </c>
      <c r="M47" s="36">
        <f>E47/$E$43</f>
        <v>4.1174294331756539E-3</v>
      </c>
      <c r="N47" s="36">
        <f t="shared" si="46"/>
        <v>4.2727385620300569E-3</v>
      </c>
      <c r="O47" s="37">
        <f t="shared" si="47"/>
        <v>5.0108158074770193E-3</v>
      </c>
      <c r="P47" s="135">
        <f t="shared" si="48"/>
        <v>4.4427581466701142E-3</v>
      </c>
      <c r="Q47" s="117">
        <f t="shared" si="49"/>
        <v>4.5972533736389452E-3</v>
      </c>
      <c r="S47" s="209">
        <f t="shared" si="27"/>
        <v>-0.20472912315087699</v>
      </c>
      <c r="T47" s="146">
        <f t="shared" si="28"/>
        <v>1.5449522696883104E-2</v>
      </c>
    </row>
    <row r="48" spans="1:20" ht="19.5" customHeight="1" thickBot="1" x14ac:dyDescent="0.3">
      <c r="A48" s="205"/>
      <c r="B48" s="206" t="s">
        <v>84</v>
      </c>
      <c r="C48" s="77"/>
      <c r="D48" s="208">
        <f>D36+D42</f>
        <v>416</v>
      </c>
      <c r="E48" s="208">
        <f>E36+E42</f>
        <v>454</v>
      </c>
      <c r="F48" s="208">
        <f>F36+F42</f>
        <v>255</v>
      </c>
      <c r="G48" s="78">
        <f>G36+G42</f>
        <v>0</v>
      </c>
      <c r="H48" s="77">
        <f t="shared" ref="H48:I48" si="54">H36+H42</f>
        <v>255</v>
      </c>
      <c r="I48" s="350">
        <f t="shared" si="54"/>
        <v>0</v>
      </c>
      <c r="J48" s="13"/>
      <c r="K48" s="211">
        <f>C48/$C$43</f>
        <v>0</v>
      </c>
      <c r="L48" s="119">
        <f>D48/$D$43</f>
        <v>7.2006153507405367E-7</v>
      </c>
      <c r="M48" s="119">
        <f>E48/$E$43</f>
        <v>7.2831585875521575E-7</v>
      </c>
      <c r="N48" s="119">
        <f t="shared" si="46"/>
        <v>3.7306489374291083E-7</v>
      </c>
      <c r="O48" s="133">
        <f t="shared" si="47"/>
        <v>0</v>
      </c>
      <c r="P48" s="352">
        <f t="shared" si="48"/>
        <v>5.0649845462355828E-7</v>
      </c>
      <c r="Q48" s="353">
        <f t="shared" si="49"/>
        <v>0</v>
      </c>
      <c r="S48" s="151"/>
      <c r="T48" s="148">
        <f t="shared" si="28"/>
        <v>-5.0649845462355828E-5</v>
      </c>
    </row>
    <row r="49" spans="1:11" ht="19.5" customHeight="1" x14ac:dyDescent="0.25"/>
    <row r="50" spans="1:11" ht="19.5" customHeight="1" x14ac:dyDescent="0.25"/>
    <row r="51" spans="1:11" x14ac:dyDescent="0.25">
      <c r="A51" s="1" t="s">
        <v>38</v>
      </c>
      <c r="K51" s="1" t="str">
        <f>S3</f>
        <v>VARIAÇÃO (JAN.-SET)</v>
      </c>
    </row>
    <row r="52" spans="1:11" ht="15.75" thickBot="1" x14ac:dyDescent="0.3"/>
    <row r="53" spans="1:11" ht="24" customHeight="1" x14ac:dyDescent="0.25">
      <c r="A53" s="461" t="s">
        <v>93</v>
      </c>
      <c r="B53" s="487"/>
      <c r="C53" s="463">
        <v>2016</v>
      </c>
      <c r="D53" s="456">
        <v>2017</v>
      </c>
      <c r="E53" s="456">
        <v>2018</v>
      </c>
      <c r="F53" s="456">
        <v>2019</v>
      </c>
      <c r="G53" s="467">
        <v>2020</v>
      </c>
      <c r="H53" s="470" t="str">
        <f>H5</f>
        <v>janeiro - setembro</v>
      </c>
      <c r="I53" s="469"/>
      <c r="K53" s="471" t="s">
        <v>99</v>
      </c>
    </row>
    <row r="54" spans="1:11" ht="20.25" customHeight="1" thickBot="1" x14ac:dyDescent="0.3">
      <c r="A54" s="462"/>
      <c r="B54" s="488"/>
      <c r="C54" s="481"/>
      <c r="D54" s="457"/>
      <c r="E54" s="457"/>
      <c r="F54" s="457"/>
      <c r="G54" s="486"/>
      <c r="H54" s="314">
        <v>2020</v>
      </c>
      <c r="I54" s="251">
        <v>2021</v>
      </c>
      <c r="K54" s="472"/>
    </row>
    <row r="55" spans="1:11" ht="20.100000000000001" customHeight="1" thickBot="1" x14ac:dyDescent="0.3">
      <c r="A55" s="22" t="s">
        <v>48</v>
      </c>
      <c r="B55" s="23"/>
      <c r="C55" s="156">
        <f>C31/C7</f>
        <v>9.8494977541431705</v>
      </c>
      <c r="D55" s="182">
        <f>D31/D7</f>
        <v>10.411404658338641</v>
      </c>
      <c r="E55" s="182">
        <f>E31/E7</f>
        <v>10.813566770358026</v>
      </c>
      <c r="F55" s="182">
        <f>F31/F7</f>
        <v>10.404073324750314</v>
      </c>
      <c r="G55" s="157">
        <f>G31/G7</f>
        <v>10.469577751933423</v>
      </c>
      <c r="H55" s="156">
        <f t="shared" ref="H55:I55" si="55">H31/H7</f>
        <v>10.362747497476661</v>
      </c>
      <c r="I55" s="367">
        <f t="shared" si="55"/>
        <v>10.572709995552822</v>
      </c>
      <c r="K55" s="43">
        <f>(I55-H55)/H55</f>
        <v>2.0261277052952106E-2</v>
      </c>
    </row>
    <row r="56" spans="1:11" ht="20.100000000000001" customHeight="1" x14ac:dyDescent="0.25">
      <c r="A56" s="76"/>
      <c r="B56" s="204" t="s">
        <v>79</v>
      </c>
      <c r="C56" s="368">
        <f t="shared" ref="C56:I56" si="56">C32/C8</f>
        <v>3.6930183614591785</v>
      </c>
      <c r="D56" s="369">
        <f t="shared" si="56"/>
        <v>3.846178374708126</v>
      </c>
      <c r="E56" s="369">
        <f t="shared" si="56"/>
        <v>3.5479555383865642</v>
      </c>
      <c r="F56" s="369">
        <f t="shared" ref="F56" si="57">F32/F8</f>
        <v>3.4738775786512592</v>
      </c>
      <c r="G56" s="370">
        <f t="shared" si="56"/>
        <v>3.5189680817224835</v>
      </c>
      <c r="H56" s="368">
        <f t="shared" si="56"/>
        <v>3.5069393558566797</v>
      </c>
      <c r="I56" s="371">
        <f t="shared" si="56"/>
        <v>3.4981442837795655</v>
      </c>
      <c r="K56" s="58">
        <f t="shared" ref="K56:K71" si="58">(I56-H56)/H56</f>
        <v>-2.5079053797797115E-3</v>
      </c>
    </row>
    <row r="57" spans="1:11" ht="20.100000000000001" customHeight="1" x14ac:dyDescent="0.25">
      <c r="A57" s="76"/>
      <c r="B57" s="204" t="s">
        <v>80</v>
      </c>
      <c r="C57" s="368"/>
      <c r="D57" s="369">
        <f t="shared" ref="D57:I57" si="59">D33/D9</f>
        <v>7.166679563568831</v>
      </c>
      <c r="E57" s="369">
        <f t="shared" si="59"/>
        <v>7.166698000877358</v>
      </c>
      <c r="F57" s="369">
        <f t="shared" ref="F57" si="60">F33/F9</f>
        <v>7.1667251877670921</v>
      </c>
      <c r="G57" s="370">
        <f t="shared" si="59"/>
        <v>7.1666259616558801</v>
      </c>
      <c r="H57" s="368">
        <f t="shared" si="59"/>
        <v>7.1667251877670921</v>
      </c>
      <c r="I57" s="371">
        <f t="shared" si="59"/>
        <v>7.1667750677506774</v>
      </c>
      <c r="K57" s="58">
        <f t="shared" si="58"/>
        <v>6.9599408765442175E-6</v>
      </c>
    </row>
    <row r="58" spans="1:11" ht="20.100000000000001" customHeight="1" x14ac:dyDescent="0.25">
      <c r="A58" s="76"/>
      <c r="B58" s="204" t="s">
        <v>81</v>
      </c>
      <c r="C58" s="368">
        <f t="shared" ref="C58:I58" si="61">C34/C10</f>
        <v>11.43769394680076</v>
      </c>
      <c r="D58" s="369">
        <f t="shared" si="61"/>
        <v>11.792197185065676</v>
      </c>
      <c r="E58" s="369">
        <f t="shared" si="61"/>
        <v>12.280357291607496</v>
      </c>
      <c r="F58" s="369">
        <f t="shared" ref="F58" si="62">F34/F10</f>
        <v>12.214009872879721</v>
      </c>
      <c r="G58" s="370">
        <f t="shared" si="61"/>
        <v>12.424022154959513</v>
      </c>
      <c r="H58" s="368">
        <f t="shared" si="61"/>
        <v>12.175738754426499</v>
      </c>
      <c r="I58" s="371">
        <f t="shared" si="61"/>
        <v>12.50704697606759</v>
      </c>
      <c r="K58" s="58">
        <f t="shared" si="58"/>
        <v>2.7210523182475795E-2</v>
      </c>
    </row>
    <row r="59" spans="1:11" ht="20.100000000000001" customHeight="1" x14ac:dyDescent="0.25">
      <c r="A59" s="76"/>
      <c r="B59" s="2" t="s">
        <v>82</v>
      </c>
      <c r="C59" s="368">
        <f t="shared" ref="C59:I59" si="63">C35/C11</f>
        <v>3.2867790174304434</v>
      </c>
      <c r="D59" s="369">
        <f t="shared" si="63"/>
        <v>3.0641662754746912</v>
      </c>
      <c r="E59" s="369">
        <f t="shared" si="63"/>
        <v>3.1555419770605919</v>
      </c>
      <c r="F59" s="369">
        <f t="shared" ref="F59" si="64">F35/F11</f>
        <v>3.0976256418072028</v>
      </c>
      <c r="G59" s="370">
        <f t="shared" si="63"/>
        <v>3.6881953236657412</v>
      </c>
      <c r="H59" s="368">
        <f t="shared" si="63"/>
        <v>3.112214190959754</v>
      </c>
      <c r="I59" s="371">
        <f t="shared" si="63"/>
        <v>3.4885634087613573</v>
      </c>
      <c r="K59" s="58">
        <f t="shared" si="58"/>
        <v>0.1209265155640022</v>
      </c>
    </row>
    <row r="60" spans="1:11" ht="20.100000000000001" customHeight="1" thickBot="1" x14ac:dyDescent="0.3">
      <c r="A60" s="76"/>
      <c r="B60" s="2" t="s">
        <v>84</v>
      </c>
      <c r="C60" s="368"/>
      <c r="D60" s="369"/>
      <c r="E60" s="369"/>
      <c r="F60" s="369"/>
      <c r="G60" s="370"/>
      <c r="H60" s="368"/>
      <c r="I60" s="371"/>
      <c r="K60" s="64"/>
    </row>
    <row r="61" spans="1:11" ht="20.100000000000001" customHeight="1" thickBot="1" x14ac:dyDescent="0.3">
      <c r="A61" s="22" t="s">
        <v>47</v>
      </c>
      <c r="B61" s="23"/>
      <c r="C61" s="156">
        <f t="shared" ref="C61:I61" si="65">C37/C13</f>
        <v>3.2123307365165226</v>
      </c>
      <c r="D61" s="182">
        <f t="shared" si="65"/>
        <v>3.4169911944004991</v>
      </c>
      <c r="E61" s="182">
        <f t="shared" si="65"/>
        <v>3.594888865750693</v>
      </c>
      <c r="F61" s="182">
        <f t="shared" ref="F61" si="66">F37/F13</f>
        <v>3.6577305306216243</v>
      </c>
      <c r="G61" s="157">
        <f t="shared" si="65"/>
        <v>3.729689602188742</v>
      </c>
      <c r="H61" s="156">
        <f t="shared" si="65"/>
        <v>3.5627629892422013</v>
      </c>
      <c r="I61" s="367">
        <f t="shared" si="65"/>
        <v>3.6161545556607977</v>
      </c>
      <c r="K61" s="43">
        <f t="shared" si="58"/>
        <v>1.498600007348589E-2</v>
      </c>
    </row>
    <row r="62" spans="1:11" ht="20.100000000000001" customHeight="1" x14ac:dyDescent="0.25">
      <c r="A62" s="76"/>
      <c r="B62" s="2" t="s">
        <v>79</v>
      </c>
      <c r="C62" s="368">
        <f t="shared" ref="C62:I62" si="67">C38/C14</f>
        <v>1.4934420664299528</v>
      </c>
      <c r="D62" s="369">
        <f t="shared" si="67"/>
        <v>1.5728556903652811</v>
      </c>
      <c r="E62" s="369">
        <f t="shared" si="67"/>
        <v>1.6319326577041899</v>
      </c>
      <c r="F62" s="369">
        <f t="shared" si="67"/>
        <v>1.6117177077449589</v>
      </c>
      <c r="G62" s="370">
        <f t="shared" si="67"/>
        <v>1.7063805000410912</v>
      </c>
      <c r="H62" s="368">
        <f t="shared" si="67"/>
        <v>1.5944180801114183</v>
      </c>
      <c r="I62" s="371">
        <f t="shared" si="67"/>
        <v>1.6986551310094926</v>
      </c>
      <c r="K62" s="58">
        <f>(I62-H62)/H62</f>
        <v>6.5376234877360537E-2</v>
      </c>
    </row>
    <row r="63" spans="1:11" ht="20.100000000000001" customHeight="1" x14ac:dyDescent="0.25">
      <c r="A63" s="76"/>
      <c r="B63" s="2" t="s">
        <v>80</v>
      </c>
      <c r="C63" s="368"/>
      <c r="D63" s="369"/>
      <c r="E63" s="369"/>
      <c r="F63" s="369"/>
      <c r="G63" s="370"/>
      <c r="H63" s="368"/>
      <c r="I63" s="371"/>
      <c r="K63" s="58"/>
    </row>
    <row r="64" spans="1:11" ht="20.100000000000001" customHeight="1" x14ac:dyDescent="0.25">
      <c r="A64" s="76"/>
      <c r="B64" s="2" t="s">
        <v>81</v>
      </c>
      <c r="C64" s="368">
        <f t="shared" ref="C64:I64" si="68">C40/C16</f>
        <v>3.4910603079538358</v>
      </c>
      <c r="D64" s="369">
        <f t="shared" si="68"/>
        <v>3.6806052214736713</v>
      </c>
      <c r="E64" s="369">
        <f t="shared" si="68"/>
        <v>3.8601020428309649</v>
      </c>
      <c r="F64" s="369">
        <f t="shared" si="68"/>
        <v>3.9806923752802121</v>
      </c>
      <c r="G64" s="370">
        <f t="shared" si="68"/>
        <v>4.0440083995967084</v>
      </c>
      <c r="H64" s="368">
        <f t="shared" si="68"/>
        <v>3.8917932303237852</v>
      </c>
      <c r="I64" s="371">
        <f t="shared" si="68"/>
        <v>3.9261076673768995</v>
      </c>
      <c r="K64" s="58">
        <f t="shared" si="58"/>
        <v>8.8171274839952043E-3</v>
      </c>
    </row>
    <row r="65" spans="1:11" ht="20.100000000000001" customHeight="1" x14ac:dyDescent="0.25">
      <c r="A65" s="76"/>
      <c r="B65" s="2" t="s">
        <v>82</v>
      </c>
      <c r="C65" s="368">
        <f t="shared" ref="C65:I65" si="69">C41/C17</f>
        <v>1.2436844975967962</v>
      </c>
      <c r="D65" s="369">
        <f t="shared" si="69"/>
        <v>1.2951535524297511</v>
      </c>
      <c r="E65" s="369">
        <f t="shared" si="69"/>
        <v>1.2663558044980239</v>
      </c>
      <c r="F65" s="369">
        <f t="shared" si="69"/>
        <v>1.2478986659216935</v>
      </c>
      <c r="G65" s="370">
        <f t="shared" si="69"/>
        <v>1.2361268153422988</v>
      </c>
      <c r="H65" s="368">
        <f t="shared" si="69"/>
        <v>1.249843738134321</v>
      </c>
      <c r="I65" s="371">
        <f t="shared" si="69"/>
        <v>1.2353433791594899</v>
      </c>
      <c r="K65" s="58">
        <f t="shared" si="58"/>
        <v>-1.1601737507183314E-2</v>
      </c>
    </row>
    <row r="66" spans="1:11" ht="20.100000000000001" customHeight="1" thickBot="1" x14ac:dyDescent="0.3">
      <c r="A66" s="76"/>
      <c r="B66" s="2" t="s">
        <v>84</v>
      </c>
      <c r="C66" s="368"/>
      <c r="D66" s="369">
        <f t="shared" ref="D66:F66" si="70">D42/D18</f>
        <v>17.333333333333332</v>
      </c>
      <c r="E66" s="369">
        <f t="shared" si="70"/>
        <v>15.655172413793103</v>
      </c>
      <c r="F66" s="369">
        <f t="shared" si="70"/>
        <v>11.590909090909092</v>
      </c>
      <c r="G66" s="370"/>
      <c r="H66" s="368"/>
      <c r="I66" s="371"/>
      <c r="K66" s="64"/>
    </row>
    <row r="67" spans="1:11" ht="20.100000000000001" customHeight="1" thickBot="1" x14ac:dyDescent="0.3">
      <c r="A67" s="113" t="s">
        <v>31</v>
      </c>
      <c r="B67" s="140"/>
      <c r="C67" s="372">
        <f t="shared" ref="C67:I67" si="71">C43/C19</f>
        <v>4.7569112942824816</v>
      </c>
      <c r="D67" s="159">
        <f t="shared" si="71"/>
        <v>5.1415914345030833</v>
      </c>
      <c r="E67" s="159">
        <f t="shared" si="71"/>
        <v>5.4155944930994329</v>
      </c>
      <c r="F67" s="159">
        <f t="shared" ref="F67" si="72">F43/F19</f>
        <v>5.4857885326701421</v>
      </c>
      <c r="G67" s="373">
        <f t="shared" si="71"/>
        <v>4.8047460925968055</v>
      </c>
      <c r="H67" s="374">
        <f t="shared" si="71"/>
        <v>5.4667478211151179</v>
      </c>
      <c r="I67" s="373">
        <f t="shared" si="71"/>
        <v>4.7383038328221803</v>
      </c>
      <c r="K67" s="174">
        <f t="shared" si="58"/>
        <v>-0.13324997093872681</v>
      </c>
    </row>
    <row r="68" spans="1:11" ht="20.100000000000001" customHeight="1" x14ac:dyDescent="0.25">
      <c r="A68" s="76"/>
      <c r="B68" s="2" t="s">
        <v>79</v>
      </c>
      <c r="C68" s="368">
        <f t="shared" ref="C68:I68" si="73">C44/C20</f>
        <v>2.1389747303458471</v>
      </c>
      <c r="D68" s="369">
        <f t="shared" si="73"/>
        <v>2.2251103392291163</v>
      </c>
      <c r="E68" s="369">
        <f t="shared" si="73"/>
        <v>2.1921401019079156</v>
      </c>
      <c r="F68" s="369">
        <f t="shared" ref="F68" si="74">F44/F20</f>
        <v>2.2461402270342883</v>
      </c>
      <c r="G68" s="370">
        <f t="shared" si="73"/>
        <v>2.0994181246132841</v>
      </c>
      <c r="H68" s="368">
        <f t="shared" si="73"/>
        <v>2.2472671259647958</v>
      </c>
      <c r="I68" s="371">
        <f t="shared" si="73"/>
        <v>2.0801697244041146</v>
      </c>
      <c r="K68" s="364">
        <f t="shared" si="58"/>
        <v>-7.4355825184308263E-2</v>
      </c>
    </row>
    <row r="69" spans="1:11" ht="20.100000000000001" customHeight="1" x14ac:dyDescent="0.25">
      <c r="A69" s="76"/>
      <c r="B69" s="2" t="s">
        <v>80</v>
      </c>
      <c r="C69" s="368"/>
      <c r="D69" s="369">
        <f t="shared" ref="D69:I69" si="75">D45/D21</f>
        <v>7.166679563568831</v>
      </c>
      <c r="E69" s="369">
        <f t="shared" si="75"/>
        <v>7.166698000877358</v>
      </c>
      <c r="F69" s="369">
        <f t="shared" ref="F69" si="76">F45/F21</f>
        <v>7.1667251877670921</v>
      </c>
      <c r="G69" s="370">
        <f t="shared" si="75"/>
        <v>7.1666259616558801</v>
      </c>
      <c r="H69" s="368">
        <f t="shared" si="75"/>
        <v>7.1667251877670921</v>
      </c>
      <c r="I69" s="371">
        <f t="shared" si="75"/>
        <v>7.1667750677506774</v>
      </c>
      <c r="K69" s="58">
        <f t="shared" si="58"/>
        <v>6.9599408765442175E-6</v>
      </c>
    </row>
    <row r="70" spans="1:11" ht="20.100000000000001" customHeight="1" x14ac:dyDescent="0.25">
      <c r="A70" s="76"/>
      <c r="B70" s="2" t="s">
        <v>81</v>
      </c>
      <c r="C70" s="368">
        <f t="shared" ref="C70:I70" si="77">C46/C22</f>
        <v>5.2313248842630777</v>
      </c>
      <c r="D70" s="369">
        <f t="shared" si="77"/>
        <v>5.5980166506231033</v>
      </c>
      <c r="E70" s="369">
        <f t="shared" si="77"/>
        <v>5.8933513866208029</v>
      </c>
      <c r="F70" s="369">
        <f t="shared" ref="F70" si="78">F46/F22</f>
        <v>6.0730663533895095</v>
      </c>
      <c r="G70" s="370">
        <f t="shared" si="77"/>
        <v>5.2649726203739702</v>
      </c>
      <c r="H70" s="368">
        <f t="shared" si="77"/>
        <v>6.0767105786146818</v>
      </c>
      <c r="I70" s="371">
        <f t="shared" si="77"/>
        <v>5.2047177670527329</v>
      </c>
      <c r="K70" s="58">
        <f t="shared" si="58"/>
        <v>-0.14349750581024687</v>
      </c>
    </row>
    <row r="71" spans="1:11" ht="20.100000000000001" customHeight="1" x14ac:dyDescent="0.25">
      <c r="A71" s="76"/>
      <c r="B71" s="2" t="s">
        <v>82</v>
      </c>
      <c r="C71" s="368">
        <f t="shared" ref="C71:I71" si="79">C47/C23</f>
        <v>2.5258922375773838</v>
      </c>
      <c r="D71" s="369">
        <f t="shared" si="79"/>
        <v>2.4776537038239304</v>
      </c>
      <c r="E71" s="369">
        <f t="shared" si="79"/>
        <v>2.6141439079588764</v>
      </c>
      <c r="F71" s="369">
        <f t="shared" ref="F71" si="80">F47/F23</f>
        <v>2.4093725637397858</v>
      </c>
      <c r="G71" s="370">
        <f t="shared" si="79"/>
        <v>2.5373116913667371</v>
      </c>
      <c r="H71" s="368">
        <f t="shared" si="79"/>
        <v>2.4218238908588909</v>
      </c>
      <c r="I71" s="371">
        <f t="shared" si="79"/>
        <v>2.3579555321075256</v>
      </c>
      <c r="K71" s="58">
        <f t="shared" si="58"/>
        <v>-2.6372007887293009E-2</v>
      </c>
    </row>
    <row r="72" spans="1:11" ht="20.100000000000001" customHeight="1" thickBot="1" x14ac:dyDescent="0.3">
      <c r="A72" s="205"/>
      <c r="B72" s="206" t="s">
        <v>84</v>
      </c>
      <c r="C72" s="375"/>
      <c r="D72" s="376">
        <f t="shared" ref="D72:E72" si="81">D48/D24</f>
        <v>17.333333333333332</v>
      </c>
      <c r="E72" s="376">
        <f t="shared" si="81"/>
        <v>15.655172413793103</v>
      </c>
      <c r="F72" s="376">
        <f t="shared" ref="F72" si="82">F48/F24</f>
        <v>11.590909090909092</v>
      </c>
      <c r="G72" s="377"/>
      <c r="H72" s="375"/>
      <c r="I72" s="378"/>
      <c r="K72" s="64"/>
    </row>
    <row r="73" spans="1:11" ht="20.100000000000001" customHeight="1" x14ac:dyDescent="0.25"/>
    <row r="74" spans="1:11" ht="15.75" x14ac:dyDescent="0.25">
      <c r="A74" s="139" t="s">
        <v>50</v>
      </c>
    </row>
  </sheetData>
  <mergeCells count="36">
    <mergeCell ref="P5:Q5"/>
    <mergeCell ref="S5:T5"/>
    <mergeCell ref="H29:I29"/>
    <mergeCell ref="P29:Q29"/>
    <mergeCell ref="H53:I53"/>
    <mergeCell ref="S29:T29"/>
    <mergeCell ref="O5:O6"/>
    <mergeCell ref="O29:O30"/>
    <mergeCell ref="L29:L30"/>
    <mergeCell ref="M29:M30"/>
    <mergeCell ref="L5:L6"/>
    <mergeCell ref="M5:M6"/>
    <mergeCell ref="N5:N6"/>
    <mergeCell ref="N29:N30"/>
    <mergeCell ref="A29:B30"/>
    <mergeCell ref="C29:C30"/>
    <mergeCell ref="D29:D30"/>
    <mergeCell ref="E29:E30"/>
    <mergeCell ref="K29:K30"/>
    <mergeCell ref="G29:G30"/>
    <mergeCell ref="F29:F30"/>
    <mergeCell ref="A5:B6"/>
    <mergeCell ref="C5:C6"/>
    <mergeCell ref="D5:D6"/>
    <mergeCell ref="E5:E6"/>
    <mergeCell ref="K5:K6"/>
    <mergeCell ref="G5:G6"/>
    <mergeCell ref="H5:I5"/>
    <mergeCell ref="F5:F6"/>
    <mergeCell ref="A53:B54"/>
    <mergeCell ref="C53:C54"/>
    <mergeCell ref="D53:D54"/>
    <mergeCell ref="E53:E54"/>
    <mergeCell ref="K53:K54"/>
    <mergeCell ref="G53:G54"/>
    <mergeCell ref="F53:F5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92"/>
  <sheetViews>
    <sheetView showGridLines="0" topLeftCell="A43" workbookViewId="0">
      <selection activeCell="I23" sqref="I23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2.425781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89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(JAN.-SET)</v>
      </c>
    </row>
    <row r="4" spans="1:27" ht="15.75" thickBot="1" x14ac:dyDescent="0.3"/>
    <row r="5" spans="1:27" ht="24" customHeight="1" x14ac:dyDescent="0.25">
      <c r="A5" s="461" t="s">
        <v>93</v>
      </c>
      <c r="B5" s="487"/>
      <c r="C5" s="463">
        <v>2016</v>
      </c>
      <c r="D5" s="456">
        <v>2017</v>
      </c>
      <c r="E5" s="456">
        <v>2018</v>
      </c>
      <c r="F5" s="456">
        <v>2019</v>
      </c>
      <c r="G5" s="467">
        <v>2020</v>
      </c>
      <c r="H5" s="470" t="s">
        <v>103</v>
      </c>
      <c r="I5" s="469"/>
      <c r="K5" s="484">
        <v>2016</v>
      </c>
      <c r="L5" s="456">
        <v>2017</v>
      </c>
      <c r="M5" s="456">
        <v>2018</v>
      </c>
      <c r="N5" s="456">
        <v>2019</v>
      </c>
      <c r="O5" s="467">
        <v>2020</v>
      </c>
      <c r="P5" s="470" t="str">
        <f>H5</f>
        <v>janeiro - setembro</v>
      </c>
      <c r="Q5" s="469"/>
      <c r="S5" s="489" t="s">
        <v>98</v>
      </c>
      <c r="T5" s="490"/>
    </row>
    <row r="6" spans="1:27" ht="20.25" customHeight="1" thickBot="1" x14ac:dyDescent="0.3">
      <c r="A6" s="462"/>
      <c r="B6" s="488"/>
      <c r="C6" s="481"/>
      <c r="D6" s="457"/>
      <c r="E6" s="457"/>
      <c r="F6" s="457"/>
      <c r="G6" s="486"/>
      <c r="H6" s="314">
        <v>2020</v>
      </c>
      <c r="I6" s="251">
        <v>2021</v>
      </c>
      <c r="K6" s="485"/>
      <c r="L6" s="457"/>
      <c r="M6" s="457"/>
      <c r="N6" s="457"/>
      <c r="O6" s="486"/>
      <c r="P6" s="314">
        <v>2020</v>
      </c>
      <c r="Q6" s="251">
        <v>2021</v>
      </c>
      <c r="S6" s="178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v>48051990</v>
      </c>
      <c r="D7" s="31">
        <v>52503615</v>
      </c>
      <c r="E7" s="31">
        <v>52337646</v>
      </c>
      <c r="F7" s="66">
        <v>55432735</v>
      </c>
      <c r="G7" s="32">
        <v>31472540</v>
      </c>
      <c r="H7" s="265">
        <v>22856089</v>
      </c>
      <c r="I7" s="264">
        <v>16376153</v>
      </c>
      <c r="J7" s="1"/>
      <c r="K7" s="215">
        <f t="shared" ref="K7:Q7" si="0">C7/C23</f>
        <v>0.32652158243079221</v>
      </c>
      <c r="L7" s="39">
        <f t="shared" si="0"/>
        <v>0.33866384265840116</v>
      </c>
      <c r="M7" s="39">
        <f t="shared" si="0"/>
        <v>0.35128215295789383</v>
      </c>
      <c r="N7" s="394">
        <f t="shared" si="0"/>
        <v>0.36067818363360377</v>
      </c>
      <c r="O7" s="40">
        <f t="shared" si="0"/>
        <v>0.22686828889078889</v>
      </c>
      <c r="P7" s="38">
        <f t="shared" si="0"/>
        <v>0.22102217503482058</v>
      </c>
      <c r="Q7" s="351">
        <f t="shared" si="0"/>
        <v>0.16769621136160914</v>
      </c>
      <c r="R7" s="1"/>
      <c r="S7" s="102">
        <f>(I7-H7)/H7</f>
        <v>-0.28351027159545977</v>
      </c>
      <c r="T7" s="143">
        <f>(Q7-P7)*100</f>
        <v>-5.3325963673211438</v>
      </c>
      <c r="W7" s="1"/>
    </row>
    <row r="8" spans="1:27" s="18" customFormat="1" ht="20.100000000000001" customHeight="1" x14ac:dyDescent="0.25">
      <c r="A8" s="76"/>
      <c r="B8" s="204" t="s">
        <v>79</v>
      </c>
      <c r="C8" s="27">
        <v>32620110</v>
      </c>
      <c r="D8" s="28">
        <v>34752906</v>
      </c>
      <c r="E8" s="28">
        <v>35348494</v>
      </c>
      <c r="F8" s="65">
        <v>37381333</v>
      </c>
      <c r="G8" s="29">
        <v>20886109</v>
      </c>
      <c r="H8" s="27">
        <v>15149683</v>
      </c>
      <c r="I8" s="252">
        <v>10624576</v>
      </c>
      <c r="J8"/>
      <c r="K8" s="116">
        <f t="shared" ref="K8:K14" si="1">C8/$C$7</f>
        <v>0.67885034521983378</v>
      </c>
      <c r="L8" s="36">
        <f t="shared" ref="L8:L14" si="2">D8/$D$7</f>
        <v>0.6619145367418986</v>
      </c>
      <c r="M8" s="36">
        <f t="shared" ref="M8:M14" si="3">E8/$E$7</f>
        <v>0.67539327236842095</v>
      </c>
      <c r="N8" s="262">
        <f>F8/$F$7</f>
        <v>0.67435483744397606</v>
      </c>
      <c r="O8" s="37">
        <f t="shared" ref="O8:O14" si="4">G8/$G$7</f>
        <v>0.66362959583179493</v>
      </c>
      <c r="P8" s="135">
        <f>H8/$H$7</f>
        <v>0.66282919181842526</v>
      </c>
      <c r="Q8" s="117">
        <f>I8/$I$7</f>
        <v>0.64878338642781364</v>
      </c>
      <c r="R8"/>
      <c r="S8" s="149">
        <f t="shared" ref="S8:S30" si="5">(I8-H8)/H8</f>
        <v>-0.29869318057678168</v>
      </c>
      <c r="T8" s="150">
        <f t="shared" ref="T8:T30" si="6">(Q8-P8)*100</f>
        <v>-1.4045805390611621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4" t="s">
        <v>80</v>
      </c>
      <c r="C9" s="27">
        <v>5996156</v>
      </c>
      <c r="D9" s="28">
        <v>7229535</v>
      </c>
      <c r="E9" s="28">
        <v>7753878</v>
      </c>
      <c r="F9" s="65">
        <v>8773924</v>
      </c>
      <c r="G9" s="29">
        <v>4661254</v>
      </c>
      <c r="H9" s="27">
        <v>3397000</v>
      </c>
      <c r="I9" s="252">
        <v>2830985</v>
      </c>
      <c r="J9"/>
      <c r="K9" s="116">
        <f t="shared" si="1"/>
        <v>0.1247847591743859</v>
      </c>
      <c r="L9" s="36">
        <f t="shared" si="2"/>
        <v>0.13769594722191986</v>
      </c>
      <c r="M9" s="36">
        <f t="shared" si="3"/>
        <v>0.14815106510522083</v>
      </c>
      <c r="N9" s="262">
        <f t="shared" ref="N9:N14" si="7">F9/$F$7</f>
        <v>0.15828055390014584</v>
      </c>
      <c r="O9" s="37">
        <f t="shared" si="4"/>
        <v>0.14810542777926408</v>
      </c>
      <c r="P9" s="135">
        <f t="shared" ref="P9:P14" si="8">H9/$H$7</f>
        <v>0.14862560256918844</v>
      </c>
      <c r="Q9" s="117">
        <f t="shared" ref="Q9:Q14" si="9">I9/$I$7</f>
        <v>0.17287240782374225</v>
      </c>
      <c r="R9"/>
      <c r="S9" s="209">
        <f t="shared" si="5"/>
        <v>-0.16662201942890786</v>
      </c>
      <c r="T9" s="146">
        <f t="shared" si="6"/>
        <v>2.4246805254553805</v>
      </c>
      <c r="X9"/>
      <c r="Y9"/>
      <c r="Z9"/>
      <c r="AA9"/>
    </row>
    <row r="10" spans="1:27" ht="20.100000000000001" customHeight="1" x14ac:dyDescent="0.25">
      <c r="A10" s="76"/>
      <c r="B10" s="204" t="s">
        <v>87</v>
      </c>
      <c r="C10" s="27">
        <v>34002</v>
      </c>
      <c r="D10" s="28">
        <v>46873</v>
      </c>
      <c r="E10" s="28">
        <v>70780</v>
      </c>
      <c r="F10" s="65">
        <v>43940</v>
      </c>
      <c r="G10" s="29">
        <v>37473</v>
      </c>
      <c r="H10" s="27">
        <v>28087</v>
      </c>
      <c r="I10" s="252">
        <v>14841</v>
      </c>
      <c r="K10" s="116">
        <f t="shared" si="1"/>
        <v>7.0760857146603083E-4</v>
      </c>
      <c r="L10" s="36">
        <f t="shared" si="2"/>
        <v>8.9275757488317708E-4</v>
      </c>
      <c r="M10" s="36">
        <f t="shared" si="3"/>
        <v>1.3523726305917541E-3</v>
      </c>
      <c r="N10" s="262">
        <f t="shared" si="7"/>
        <v>7.9267241639800019E-4</v>
      </c>
      <c r="O10" s="37">
        <f t="shared" si="4"/>
        <v>1.19065699813234E-3</v>
      </c>
      <c r="P10" s="135">
        <f t="shared" si="8"/>
        <v>1.2288629082604641E-3</v>
      </c>
      <c r="Q10" s="117">
        <f t="shared" si="9"/>
        <v>9.0625679913957811E-4</v>
      </c>
      <c r="S10" s="209">
        <f t="shared" si="5"/>
        <v>-0.47160608110513763</v>
      </c>
      <c r="T10" s="146">
        <f t="shared" si="6"/>
        <v>-3.2260610912088594E-2</v>
      </c>
      <c r="W10" s="1"/>
    </row>
    <row r="11" spans="1:27" s="18" customFormat="1" ht="20.100000000000001" customHeight="1" x14ac:dyDescent="0.25">
      <c r="A11" s="76"/>
      <c r="B11" s="204" t="s">
        <v>81</v>
      </c>
      <c r="C11" s="27">
        <v>7107973</v>
      </c>
      <c r="D11" s="28">
        <v>7808527</v>
      </c>
      <c r="E11" s="28">
        <v>6734725</v>
      </c>
      <c r="F11" s="65">
        <v>6959733</v>
      </c>
      <c r="G11" s="29">
        <v>4458809</v>
      </c>
      <c r="H11" s="27">
        <v>3258735</v>
      </c>
      <c r="I11" s="252">
        <v>2193765</v>
      </c>
      <c r="J11"/>
      <c r="K11" s="116">
        <f t="shared" si="1"/>
        <v>0.14792255221896117</v>
      </c>
      <c r="L11" s="36">
        <f t="shared" si="2"/>
        <v>0.14872360693639858</v>
      </c>
      <c r="M11" s="36">
        <f t="shared" si="3"/>
        <v>0.12867840865445113</v>
      </c>
      <c r="N11" s="262">
        <f t="shared" si="7"/>
        <v>0.12555276228026635</v>
      </c>
      <c r="O11" s="37">
        <f t="shared" si="4"/>
        <v>0.1416729949346319</v>
      </c>
      <c r="P11" s="135">
        <f t="shared" si="8"/>
        <v>0.14257622990530008</v>
      </c>
      <c r="Q11" s="117">
        <f t="shared" si="9"/>
        <v>0.1339609491924019</v>
      </c>
      <c r="R11"/>
      <c r="S11" s="209">
        <f t="shared" si="5"/>
        <v>-0.32680472637388436</v>
      </c>
      <c r="T11" s="146">
        <f t="shared" si="6"/>
        <v>-0.86152807128981879</v>
      </c>
      <c r="W11" s="17"/>
      <c r="X11"/>
      <c r="Y11"/>
      <c r="Z11"/>
      <c r="AA11"/>
    </row>
    <row r="12" spans="1:27" s="18" customFormat="1" ht="20.100000000000001" customHeight="1" x14ac:dyDescent="0.25">
      <c r="A12" s="76"/>
      <c r="B12" s="2" t="s">
        <v>82</v>
      </c>
      <c r="C12" s="27">
        <v>1961496</v>
      </c>
      <c r="D12" s="28">
        <v>2497849</v>
      </c>
      <c r="E12" s="28">
        <v>2289818</v>
      </c>
      <c r="F12" s="65">
        <v>1914368</v>
      </c>
      <c r="G12" s="29">
        <v>1185395</v>
      </c>
      <c r="H12" s="27">
        <v>833440</v>
      </c>
      <c r="I12" s="252">
        <v>578072</v>
      </c>
      <c r="J12"/>
      <c r="K12" s="116">
        <f t="shared" si="1"/>
        <v>4.0820286527155275E-2</v>
      </c>
      <c r="L12" s="36">
        <f t="shared" si="2"/>
        <v>4.7574800325653768E-2</v>
      </c>
      <c r="M12" s="36">
        <f t="shared" si="3"/>
        <v>4.3750878669629123E-2</v>
      </c>
      <c r="N12" s="262">
        <f t="shared" si="7"/>
        <v>3.4534972881998333E-2</v>
      </c>
      <c r="O12" s="37">
        <f t="shared" si="4"/>
        <v>3.7664421111229029E-2</v>
      </c>
      <c r="P12" s="135">
        <f t="shared" si="8"/>
        <v>3.646468124970987E-2</v>
      </c>
      <c r="Q12" s="117">
        <f t="shared" si="9"/>
        <v>3.5299621345745852E-2</v>
      </c>
      <c r="R12"/>
      <c r="S12" s="209">
        <f t="shared" si="5"/>
        <v>-0.30640238049529661</v>
      </c>
      <c r="T12" s="146">
        <f t="shared" si="6"/>
        <v>-0.11650599039640178</v>
      </c>
      <c r="X12"/>
      <c r="Y12"/>
      <c r="Z12"/>
      <c r="AA12"/>
    </row>
    <row r="13" spans="1:27" ht="20.100000000000001" customHeight="1" x14ac:dyDescent="0.25">
      <c r="A13" s="76"/>
      <c r="B13" s="2" t="s">
        <v>83</v>
      </c>
      <c r="C13" s="27">
        <v>0</v>
      </c>
      <c r="D13" s="28">
        <v>0</v>
      </c>
      <c r="E13" s="28">
        <v>0</v>
      </c>
      <c r="F13" s="65">
        <v>1164</v>
      </c>
      <c r="G13" s="29">
        <v>537</v>
      </c>
      <c r="H13" s="27">
        <v>537</v>
      </c>
      <c r="I13" s="252">
        <v>0</v>
      </c>
      <c r="K13" s="116">
        <f t="shared" si="1"/>
        <v>0</v>
      </c>
      <c r="L13" s="36">
        <f t="shared" si="2"/>
        <v>0</v>
      </c>
      <c r="M13" s="36">
        <f t="shared" si="3"/>
        <v>0</v>
      </c>
      <c r="N13" s="262">
        <f t="shared" si="7"/>
        <v>2.0998422682914709E-5</v>
      </c>
      <c r="O13" s="37">
        <f t="shared" si="4"/>
        <v>1.7062493208365133E-5</v>
      </c>
      <c r="P13" s="135">
        <f t="shared" si="8"/>
        <v>2.3494833258655931E-5</v>
      </c>
      <c r="Q13" s="117">
        <f t="shared" si="9"/>
        <v>0</v>
      </c>
      <c r="S13" s="209"/>
      <c r="T13" s="146">
        <f t="shared" si="6"/>
        <v>-2.3494833258655931E-3</v>
      </c>
      <c r="W13" s="1"/>
    </row>
    <row r="14" spans="1:27" s="18" customFormat="1" ht="20.100000000000001" customHeight="1" thickBot="1" x14ac:dyDescent="0.3">
      <c r="A14" s="76"/>
      <c r="B14" s="2" t="s">
        <v>85</v>
      </c>
      <c r="C14" s="27">
        <v>332253</v>
      </c>
      <c r="D14" s="28">
        <v>167925</v>
      </c>
      <c r="E14" s="28">
        <v>139951</v>
      </c>
      <c r="F14" s="65">
        <v>358273</v>
      </c>
      <c r="G14" s="29">
        <v>242963</v>
      </c>
      <c r="H14" s="27">
        <v>188607</v>
      </c>
      <c r="I14" s="252">
        <v>133914</v>
      </c>
      <c r="J14"/>
      <c r="K14" s="116">
        <f t="shared" si="1"/>
        <v>6.9144482881978459E-3</v>
      </c>
      <c r="L14" s="36">
        <f t="shared" si="2"/>
        <v>3.1983511992459946E-3</v>
      </c>
      <c r="M14" s="36">
        <f t="shared" si="3"/>
        <v>2.6740025716861624E-3</v>
      </c>
      <c r="N14" s="262">
        <f t="shared" si="7"/>
        <v>6.4632026545325613E-3</v>
      </c>
      <c r="O14" s="37">
        <f t="shared" si="4"/>
        <v>7.7198408517393262E-3</v>
      </c>
      <c r="P14" s="135">
        <f t="shared" si="8"/>
        <v>8.2519367158572048E-3</v>
      </c>
      <c r="Q14" s="117">
        <f t="shared" si="9"/>
        <v>8.1773784111567587E-3</v>
      </c>
      <c r="R14"/>
      <c r="S14" s="151">
        <f t="shared" si="5"/>
        <v>-0.28998393484865354</v>
      </c>
      <c r="T14" s="148">
        <f t="shared" si="6"/>
        <v>-7.455830470044604E-3</v>
      </c>
      <c r="X14"/>
      <c r="Y14"/>
      <c r="Z14"/>
      <c r="AA14"/>
    </row>
    <row r="15" spans="1:27" ht="20.100000000000001" customHeight="1" thickBot="1" x14ac:dyDescent="0.3">
      <c r="A15" s="22" t="s">
        <v>47</v>
      </c>
      <c r="B15" s="23"/>
      <c r="C15" s="30">
        <v>99111299</v>
      </c>
      <c r="D15" s="31">
        <v>102528037</v>
      </c>
      <c r="E15" s="31">
        <v>96652690</v>
      </c>
      <c r="F15" s="66">
        <v>98257556</v>
      </c>
      <c r="G15" s="32">
        <v>107253503</v>
      </c>
      <c r="H15" s="30">
        <v>80554752</v>
      </c>
      <c r="I15" s="235">
        <v>81277532</v>
      </c>
      <c r="J15" s="1"/>
      <c r="K15" s="215">
        <f t="shared" ref="K15:Q15" si="10">C15/C23</f>
        <v>0.67347841756920779</v>
      </c>
      <c r="L15" s="39">
        <f t="shared" si="10"/>
        <v>0.6613361573415989</v>
      </c>
      <c r="M15" s="39">
        <f t="shared" si="10"/>
        <v>0.64871784704210611</v>
      </c>
      <c r="N15" s="394">
        <f t="shared" si="10"/>
        <v>0.63932181636639629</v>
      </c>
      <c r="O15" s="40">
        <f t="shared" si="10"/>
        <v>0.77313171110921108</v>
      </c>
      <c r="P15" s="38">
        <f t="shared" si="10"/>
        <v>0.77897782496517942</v>
      </c>
      <c r="Q15" s="351">
        <f t="shared" si="10"/>
        <v>0.83230378863839083</v>
      </c>
      <c r="R15" s="1"/>
      <c r="S15" s="102">
        <f t="shared" si="5"/>
        <v>8.97253088185288E-3</v>
      </c>
      <c r="T15" s="143">
        <f t="shared" si="6"/>
        <v>5.3325963673211412</v>
      </c>
      <c r="W15" s="46"/>
    </row>
    <row r="16" spans="1:27" s="18" customFormat="1" ht="20.100000000000001" customHeight="1" x14ac:dyDescent="0.25">
      <c r="A16" s="76"/>
      <c r="B16" s="2" t="s">
        <v>79</v>
      </c>
      <c r="C16" s="27">
        <v>51767055</v>
      </c>
      <c r="D16" s="28">
        <v>55509298</v>
      </c>
      <c r="E16" s="28">
        <v>53008030</v>
      </c>
      <c r="F16" s="65">
        <v>56583532</v>
      </c>
      <c r="G16" s="29">
        <v>63233164</v>
      </c>
      <c r="H16" s="27">
        <v>47622606</v>
      </c>
      <c r="I16" s="252">
        <v>47013796</v>
      </c>
      <c r="J16"/>
      <c r="K16" s="116">
        <f t="shared" ref="K16:K22" si="11">C16/$C$15</f>
        <v>0.5223123450334356</v>
      </c>
      <c r="L16" s="36">
        <f t="shared" ref="L16:L22" si="12">D16/$D$15</f>
        <v>0.54140603511213226</v>
      </c>
      <c r="M16" s="36">
        <f t="shared" ref="M16:M22" si="13">E16/$E$15</f>
        <v>0.54843822763753391</v>
      </c>
      <c r="N16" s="262">
        <f>F16/$F$15</f>
        <v>0.57586952396821267</v>
      </c>
      <c r="O16" s="37">
        <f t="shared" ref="O16:O22" si="14">G16/$G$15</f>
        <v>0.58956735427093698</v>
      </c>
      <c r="P16" s="135">
        <f>H16/$H$15</f>
        <v>0.59118307508413659</v>
      </c>
      <c r="Q16" s="117">
        <f>I16/$I$15</f>
        <v>0.57843532945857656</v>
      </c>
      <c r="R16"/>
      <c r="S16" s="149">
        <f t="shared" si="5"/>
        <v>-1.2784054698728583E-2</v>
      </c>
      <c r="T16" s="150">
        <f t="shared" si="6"/>
        <v>-1.2747745625560025</v>
      </c>
      <c r="W16" s="47"/>
      <c r="X16"/>
      <c r="Y16"/>
      <c r="Z16"/>
      <c r="AA16"/>
    </row>
    <row r="17" spans="1:27" s="18" customFormat="1" ht="20.100000000000001" customHeight="1" x14ac:dyDescent="0.25">
      <c r="A17" s="76"/>
      <c r="B17" s="2" t="s">
        <v>80</v>
      </c>
      <c r="C17" s="27">
        <v>56768</v>
      </c>
      <c r="D17" s="28">
        <v>44015</v>
      </c>
      <c r="E17" s="28">
        <v>22043</v>
      </c>
      <c r="F17" s="65">
        <v>50944</v>
      </c>
      <c r="G17" s="29">
        <v>44500</v>
      </c>
      <c r="H17" s="27">
        <v>37109</v>
      </c>
      <c r="I17" s="252">
        <v>18903</v>
      </c>
      <c r="J17"/>
      <c r="K17" s="116">
        <f t="shared" si="11"/>
        <v>5.7277021462507521E-4</v>
      </c>
      <c r="L17" s="36">
        <f t="shared" si="12"/>
        <v>4.2929720774815964E-4</v>
      </c>
      <c r="M17" s="36">
        <f t="shared" si="13"/>
        <v>2.2806400939280635E-4</v>
      </c>
      <c r="N17" s="262">
        <f t="shared" ref="N17:N22" si="15">F17/$F$15</f>
        <v>5.1847412121669304E-4</v>
      </c>
      <c r="O17" s="37">
        <f t="shared" si="14"/>
        <v>4.1490486329383573E-4</v>
      </c>
      <c r="P17" s="135">
        <f t="shared" ref="P17:P22" si="16">H17/$H$15</f>
        <v>4.6066804351902168E-4</v>
      </c>
      <c r="Q17" s="117">
        <f t="shared" ref="Q17:Q22" si="17">I17/$I$15</f>
        <v>2.3257349890988324E-4</v>
      </c>
      <c r="R17"/>
      <c r="S17" s="209">
        <f t="shared" si="5"/>
        <v>-0.49060874720418229</v>
      </c>
      <c r="T17" s="146">
        <f t="shared" si="6"/>
        <v>-2.2809454460913845E-2</v>
      </c>
      <c r="W17" s="47"/>
      <c r="X17"/>
      <c r="Y17"/>
      <c r="Z17"/>
      <c r="AA17"/>
    </row>
    <row r="18" spans="1:27" ht="20.100000000000001" customHeight="1" x14ac:dyDescent="0.25">
      <c r="A18" s="76"/>
      <c r="B18" s="2" t="s">
        <v>87</v>
      </c>
      <c r="C18" s="27">
        <v>0</v>
      </c>
      <c r="D18" s="28">
        <v>0</v>
      </c>
      <c r="E18" s="28">
        <v>0</v>
      </c>
      <c r="F18" s="65">
        <v>194</v>
      </c>
      <c r="G18" s="29">
        <v>2024</v>
      </c>
      <c r="H18" s="27">
        <v>1665</v>
      </c>
      <c r="I18" s="252">
        <v>132</v>
      </c>
      <c r="K18" s="116">
        <f t="shared" si="11"/>
        <v>0</v>
      </c>
      <c r="L18" s="36">
        <f t="shared" si="12"/>
        <v>0</v>
      </c>
      <c r="M18" s="36">
        <f t="shared" si="13"/>
        <v>0</v>
      </c>
      <c r="N18" s="262">
        <f t="shared" si="15"/>
        <v>1.974402864243845E-6</v>
      </c>
      <c r="O18" s="37">
        <f t="shared" si="14"/>
        <v>1.8871178501274684E-5</v>
      </c>
      <c r="P18" s="135">
        <f t="shared" si="16"/>
        <v>2.0669171695792696E-5</v>
      </c>
      <c r="Q18" s="117">
        <f t="shared" si="17"/>
        <v>1.6240650614243553E-6</v>
      </c>
      <c r="S18" s="209">
        <f t="shared" si="5"/>
        <v>-0.92072072072072075</v>
      </c>
      <c r="T18" s="146">
        <f t="shared" si="6"/>
        <v>-1.9045106634368342E-3</v>
      </c>
      <c r="W18" s="46"/>
    </row>
    <row r="19" spans="1:27" s="18" customFormat="1" ht="20.100000000000001" customHeight="1" x14ac:dyDescent="0.25">
      <c r="A19" s="76"/>
      <c r="B19" s="2" t="s">
        <v>81</v>
      </c>
      <c r="C19" s="27">
        <v>17693535</v>
      </c>
      <c r="D19" s="28">
        <v>18328384</v>
      </c>
      <c r="E19" s="28">
        <v>17414147</v>
      </c>
      <c r="F19" s="65">
        <v>16488232</v>
      </c>
      <c r="G19" s="29">
        <v>17117968</v>
      </c>
      <c r="H19" s="27">
        <v>12965421</v>
      </c>
      <c r="I19" s="252">
        <v>13612397</v>
      </c>
      <c r="J19"/>
      <c r="K19" s="116">
        <f t="shared" si="11"/>
        <v>0.17852187569451591</v>
      </c>
      <c r="L19" s="36">
        <f t="shared" si="12"/>
        <v>0.1787646046515062</v>
      </c>
      <c r="M19" s="36">
        <f t="shared" si="13"/>
        <v>0.18017239871958038</v>
      </c>
      <c r="N19" s="262">
        <f t="shared" si="15"/>
        <v>0.16780624993359289</v>
      </c>
      <c r="O19" s="37">
        <f t="shared" si="14"/>
        <v>0.15960288029007313</v>
      </c>
      <c r="P19" s="135">
        <f t="shared" si="16"/>
        <v>0.16095165931365538</v>
      </c>
      <c r="Q19" s="117">
        <f t="shared" si="17"/>
        <v>0.1674804421964978</v>
      </c>
      <c r="R19"/>
      <c r="S19" s="209">
        <f t="shared" si="5"/>
        <v>4.9900115083035095E-2</v>
      </c>
      <c r="T19" s="146">
        <f t="shared" si="6"/>
        <v>0.6528782882842421</v>
      </c>
      <c r="W19" s="47"/>
      <c r="X19"/>
      <c r="Y19"/>
      <c r="Z19"/>
      <c r="AA19"/>
    </row>
    <row r="20" spans="1:27" s="18" customFormat="1" ht="20.100000000000001" customHeight="1" x14ac:dyDescent="0.25">
      <c r="A20" s="76"/>
      <c r="B20" s="2" t="s">
        <v>82</v>
      </c>
      <c r="C20" s="27">
        <v>3892493</v>
      </c>
      <c r="D20" s="28">
        <v>4365663</v>
      </c>
      <c r="E20" s="28">
        <v>3695987</v>
      </c>
      <c r="F20" s="65">
        <v>3292943</v>
      </c>
      <c r="G20" s="29">
        <v>3731330</v>
      </c>
      <c r="H20" s="27">
        <v>2752249</v>
      </c>
      <c r="I20" s="252">
        <v>3051774</v>
      </c>
      <c r="J20"/>
      <c r="K20" s="116">
        <f t="shared" si="11"/>
        <v>3.9273958058001039E-2</v>
      </c>
      <c r="L20" s="36">
        <f t="shared" si="12"/>
        <v>4.2580187115062E-2</v>
      </c>
      <c r="M20" s="36">
        <f t="shared" si="13"/>
        <v>3.823987723466362E-2</v>
      </c>
      <c r="N20" s="262">
        <f t="shared" si="15"/>
        <v>3.3513381912328451E-2</v>
      </c>
      <c r="O20" s="37">
        <f t="shared" si="14"/>
        <v>3.4789819405712089E-2</v>
      </c>
      <c r="P20" s="135">
        <f t="shared" si="16"/>
        <v>3.4166190468813064E-2</v>
      </c>
      <c r="Q20" s="117">
        <f t="shared" si="17"/>
        <v>3.7547572187600381E-2</v>
      </c>
      <c r="R20"/>
      <c r="S20" s="209">
        <f t="shared" si="5"/>
        <v>0.10882917933660799</v>
      </c>
      <c r="T20" s="146">
        <f t="shared" si="6"/>
        <v>0.33813817187873174</v>
      </c>
      <c r="W20" s="47"/>
      <c r="X20"/>
      <c r="Y20"/>
      <c r="Z20"/>
      <c r="AA20"/>
    </row>
    <row r="21" spans="1:27" ht="20.100000000000001" customHeight="1" x14ac:dyDescent="0.25">
      <c r="A21" s="76"/>
      <c r="B21" s="2" t="s">
        <v>83</v>
      </c>
      <c r="C21" s="27">
        <v>0</v>
      </c>
      <c r="D21" s="28">
        <v>0</v>
      </c>
      <c r="E21" s="28">
        <v>266</v>
      </c>
      <c r="F21" s="65">
        <v>221</v>
      </c>
      <c r="G21" s="29">
        <v>39</v>
      </c>
      <c r="H21" s="27">
        <v>39</v>
      </c>
      <c r="I21" s="252">
        <v>0</v>
      </c>
      <c r="K21" s="116">
        <f t="shared" si="11"/>
        <v>0</v>
      </c>
      <c r="L21" s="36">
        <f t="shared" si="12"/>
        <v>0</v>
      </c>
      <c r="M21" s="36">
        <f t="shared" si="13"/>
        <v>2.7521220568201463E-6</v>
      </c>
      <c r="N21" s="262">
        <f t="shared" si="15"/>
        <v>2.2491908917416998E-6</v>
      </c>
      <c r="O21" s="37">
        <f t="shared" si="14"/>
        <v>3.6362448693167625E-7</v>
      </c>
      <c r="P21" s="135">
        <f t="shared" si="16"/>
        <v>4.8414276044199106E-7</v>
      </c>
      <c r="Q21" s="117">
        <f t="shared" si="17"/>
        <v>0</v>
      </c>
      <c r="S21" s="209">
        <f t="shared" si="5"/>
        <v>-1</v>
      </c>
      <c r="T21" s="146">
        <f t="shared" si="6"/>
        <v>-4.8414276044199103E-5</v>
      </c>
      <c r="W21" s="46"/>
    </row>
    <row r="22" spans="1:27" s="18" customFormat="1" ht="20.100000000000001" customHeight="1" thickBot="1" x14ac:dyDescent="0.3">
      <c r="A22" s="76"/>
      <c r="B22" s="2" t="s">
        <v>85</v>
      </c>
      <c r="C22" s="77">
        <v>25701448</v>
      </c>
      <c r="D22" s="208">
        <v>24280677</v>
      </c>
      <c r="E22" s="208">
        <v>22512217</v>
      </c>
      <c r="F22" s="65">
        <v>21841490</v>
      </c>
      <c r="G22" s="29">
        <v>23124478</v>
      </c>
      <c r="H22" s="27">
        <v>17175663</v>
      </c>
      <c r="I22" s="252">
        <v>17580530</v>
      </c>
      <c r="J22"/>
      <c r="K22" s="116">
        <f t="shared" si="11"/>
        <v>0.25931905099942237</v>
      </c>
      <c r="L22" s="36">
        <f t="shared" si="12"/>
        <v>0.23681987591355133</v>
      </c>
      <c r="M22" s="36">
        <f t="shared" si="13"/>
        <v>0.23291868027677243</v>
      </c>
      <c r="N22" s="262">
        <f t="shared" si="15"/>
        <v>0.22228814647089329</v>
      </c>
      <c r="O22" s="37">
        <f t="shared" si="14"/>
        <v>0.21560580636699578</v>
      </c>
      <c r="P22" s="135">
        <f t="shared" si="16"/>
        <v>0.21321725377541972</v>
      </c>
      <c r="Q22" s="117">
        <f t="shared" si="17"/>
        <v>0.21630245859335395</v>
      </c>
      <c r="R22"/>
      <c r="S22" s="151">
        <f t="shared" si="5"/>
        <v>2.3572132266451665E-2</v>
      </c>
      <c r="T22" s="148">
        <f t="shared" si="6"/>
        <v>0.30852048179342284</v>
      </c>
      <c r="X22"/>
      <c r="Y22"/>
      <c r="Z22"/>
      <c r="AA22"/>
    </row>
    <row r="23" spans="1:27" ht="20.100000000000001" customHeight="1" thickBot="1" x14ac:dyDescent="0.3">
      <c r="A23" s="113" t="s">
        <v>31</v>
      </c>
      <c r="B23" s="140"/>
      <c r="C23" s="203">
        <f t="shared" ref="C23:I30" si="18">C7+C15</f>
        <v>147163289</v>
      </c>
      <c r="D23" s="123">
        <f t="shared" si="18"/>
        <v>155031652</v>
      </c>
      <c r="E23" s="123">
        <f>E7+E15</f>
        <v>148990336</v>
      </c>
      <c r="F23" s="123">
        <f>F7+F15</f>
        <v>153690291</v>
      </c>
      <c r="G23" s="250">
        <f t="shared" si="18"/>
        <v>138726043</v>
      </c>
      <c r="H23" s="257">
        <f t="shared" si="18"/>
        <v>103410841</v>
      </c>
      <c r="I23" s="253">
        <f t="shared" si="18"/>
        <v>97653685</v>
      </c>
      <c r="K23" s="210">
        <f t="shared" ref="K23:Q23" si="19">K7+K15</f>
        <v>1</v>
      </c>
      <c r="L23" s="213">
        <f t="shared" si="19"/>
        <v>1</v>
      </c>
      <c r="M23" s="213">
        <f t="shared" si="19"/>
        <v>1</v>
      </c>
      <c r="N23" s="213">
        <f t="shared" si="19"/>
        <v>1</v>
      </c>
      <c r="O23" s="214">
        <f t="shared" si="19"/>
        <v>1</v>
      </c>
      <c r="P23" s="354">
        <f t="shared" si="19"/>
        <v>1</v>
      </c>
      <c r="Q23" s="261">
        <f t="shared" si="19"/>
        <v>1</v>
      </c>
      <c r="S23" s="357">
        <f t="shared" si="5"/>
        <v>-5.5672654281962566E-2</v>
      </c>
      <c r="T23" s="356">
        <f t="shared" si="6"/>
        <v>0</v>
      </c>
      <c r="W23" s="1"/>
    </row>
    <row r="24" spans="1:27" s="18" customFormat="1" ht="20.100000000000001" customHeight="1" x14ac:dyDescent="0.25">
      <c r="A24" s="76"/>
      <c r="B24" s="2" t="s">
        <v>79</v>
      </c>
      <c r="C24" s="27">
        <f t="shared" si="18"/>
        <v>84387165</v>
      </c>
      <c r="D24" s="28">
        <f t="shared" si="18"/>
        <v>90262204</v>
      </c>
      <c r="E24" s="28">
        <f t="shared" si="18"/>
        <v>88356524</v>
      </c>
      <c r="F24" s="28">
        <f t="shared" ref="F24" si="20">F8+F16</f>
        <v>93964865</v>
      </c>
      <c r="G24" s="29">
        <f t="shared" si="18"/>
        <v>84119273</v>
      </c>
      <c r="H24" s="27">
        <f t="shared" si="18"/>
        <v>62772289</v>
      </c>
      <c r="I24" s="252">
        <f t="shared" si="18"/>
        <v>57638372</v>
      </c>
      <c r="J24" s="13"/>
      <c r="K24" s="116">
        <f t="shared" ref="K24:K30" si="21">C24/$C$23</f>
        <v>0.57342538056484993</v>
      </c>
      <c r="L24" s="36">
        <f t="shared" ref="L24:L30" si="22">D24/$D$23</f>
        <v>0.58221790734707513</v>
      </c>
      <c r="M24" s="36">
        <f t="shared" ref="M24:M30" si="23">E24/$E$23</f>
        <v>0.59303526907946569</v>
      </c>
      <c r="N24" s="262">
        <f>F24/$F$23</f>
        <v>0.6113910279472371</v>
      </c>
      <c r="O24" s="37">
        <f t="shared" ref="O24:O30" si="24">G24/$G$23</f>
        <v>0.60636972828526503</v>
      </c>
      <c r="P24" s="135">
        <f t="shared" ref="P24:P30" si="25">H24/$H$23</f>
        <v>0.60701845563754775</v>
      </c>
      <c r="Q24" s="117">
        <f t="shared" ref="Q24:Q30" si="26">I24/$I$23</f>
        <v>0.59023243208896825</v>
      </c>
      <c r="R24"/>
      <c r="S24" s="149">
        <f t="shared" si="5"/>
        <v>-8.1786359582968204E-2</v>
      </c>
      <c r="T24" s="150">
        <f t="shared" si="6"/>
        <v>-1.6786023548579498</v>
      </c>
      <c r="W24" s="17"/>
      <c r="X24"/>
      <c r="Y24"/>
      <c r="Z24"/>
      <c r="AA24"/>
    </row>
    <row r="25" spans="1:27" s="18" customFormat="1" ht="20.100000000000001" customHeight="1" x14ac:dyDescent="0.25">
      <c r="A25" s="76"/>
      <c r="B25" s="2" t="s">
        <v>80</v>
      </c>
      <c r="C25" s="27">
        <f t="shared" si="18"/>
        <v>6052924</v>
      </c>
      <c r="D25" s="28">
        <f t="shared" si="18"/>
        <v>7273550</v>
      </c>
      <c r="E25" s="28">
        <f t="shared" si="18"/>
        <v>7775921</v>
      </c>
      <c r="F25" s="28">
        <f t="shared" ref="F25" si="27">F9+F17</f>
        <v>8824868</v>
      </c>
      <c r="G25" s="29">
        <f t="shared" si="18"/>
        <v>4705754</v>
      </c>
      <c r="H25" s="27">
        <f t="shared" si="18"/>
        <v>3434109</v>
      </c>
      <c r="I25" s="252">
        <f t="shared" si="18"/>
        <v>2849888</v>
      </c>
      <c r="J25" s="13"/>
      <c r="K25" s="116">
        <f t="shared" si="21"/>
        <v>4.1130665406642279E-2</v>
      </c>
      <c r="L25" s="36">
        <f t="shared" si="22"/>
        <v>4.691654837039342E-2</v>
      </c>
      <c r="M25" s="36">
        <f t="shared" si="23"/>
        <v>5.2190774306328166E-2</v>
      </c>
      <c r="N25" s="262">
        <f t="shared" ref="N25:N30" si="28">F25/$F$23</f>
        <v>5.7419814502140544E-2</v>
      </c>
      <c r="O25" s="37">
        <f t="shared" si="24"/>
        <v>3.3921201082625849E-2</v>
      </c>
      <c r="P25" s="135">
        <f t="shared" si="25"/>
        <v>3.320840413627426E-2</v>
      </c>
      <c r="Q25" s="117">
        <f t="shared" si="26"/>
        <v>2.9183619645280157E-2</v>
      </c>
      <c r="R25"/>
      <c r="S25" s="209">
        <f t="shared" si="5"/>
        <v>-0.17012302172120919</v>
      </c>
      <c r="T25" s="146">
        <f t="shared" si="6"/>
        <v>-0.40247844909941033</v>
      </c>
      <c r="X25"/>
      <c r="Y25"/>
      <c r="Z25"/>
      <c r="AA25"/>
    </row>
    <row r="26" spans="1:27" ht="20.100000000000001" customHeight="1" x14ac:dyDescent="0.25">
      <c r="A26" s="76"/>
      <c r="B26" s="2" t="s">
        <v>87</v>
      </c>
      <c r="C26" s="27">
        <f t="shared" si="18"/>
        <v>34002</v>
      </c>
      <c r="D26" s="28">
        <f t="shared" si="18"/>
        <v>46873</v>
      </c>
      <c r="E26" s="28">
        <f t="shared" si="18"/>
        <v>70780</v>
      </c>
      <c r="F26" s="28">
        <f t="shared" ref="F26" si="29">F10+F18</f>
        <v>44134</v>
      </c>
      <c r="G26" s="29">
        <f t="shared" si="18"/>
        <v>39497</v>
      </c>
      <c r="H26" s="27">
        <f t="shared" si="18"/>
        <v>29752</v>
      </c>
      <c r="I26" s="252">
        <f t="shared" si="18"/>
        <v>14973</v>
      </c>
      <c r="J26" s="13"/>
      <c r="K26" s="116">
        <f t="shared" si="21"/>
        <v>2.3104947049668072E-4</v>
      </c>
      <c r="L26" s="36">
        <f t="shared" si="22"/>
        <v>3.0234471087233205E-4</v>
      </c>
      <c r="M26" s="36">
        <f t="shared" si="23"/>
        <v>4.7506436927560188E-4</v>
      </c>
      <c r="N26" s="262">
        <f t="shared" si="28"/>
        <v>2.8716192618829774E-4</v>
      </c>
      <c r="O26" s="37">
        <f t="shared" si="24"/>
        <v>2.8471222234746505E-4</v>
      </c>
      <c r="P26" s="135">
        <f t="shared" si="25"/>
        <v>2.8770677921476339E-4</v>
      </c>
      <c r="Q26" s="117">
        <f t="shared" si="26"/>
        <v>1.5332754724002478E-4</v>
      </c>
      <c r="S26" s="209">
        <f t="shared" si="5"/>
        <v>-0.49673971497714442</v>
      </c>
      <c r="T26" s="146">
        <f t="shared" si="6"/>
        <v>-1.3437923197473861E-2</v>
      </c>
      <c r="W26" s="1"/>
    </row>
    <row r="27" spans="1:27" s="18" customFormat="1" ht="20.100000000000001" customHeight="1" x14ac:dyDescent="0.25">
      <c r="A27" s="76"/>
      <c r="B27" s="2" t="s">
        <v>81</v>
      </c>
      <c r="C27" s="27">
        <f t="shared" si="18"/>
        <v>24801508</v>
      </c>
      <c r="D27" s="28">
        <f t="shared" si="18"/>
        <v>26136911</v>
      </c>
      <c r="E27" s="28">
        <f t="shared" si="18"/>
        <v>24148872</v>
      </c>
      <c r="F27" s="28">
        <f t="shared" ref="F27" si="30">F11+F19</f>
        <v>23447965</v>
      </c>
      <c r="G27" s="29">
        <f t="shared" si="18"/>
        <v>21576777</v>
      </c>
      <c r="H27" s="27">
        <f t="shared" si="18"/>
        <v>16224156</v>
      </c>
      <c r="I27" s="252">
        <f t="shared" si="18"/>
        <v>15806162</v>
      </c>
      <c r="J27" s="13"/>
      <c r="K27" s="116">
        <f t="shared" si="21"/>
        <v>0.16853053617196609</v>
      </c>
      <c r="L27" s="36">
        <f t="shared" si="22"/>
        <v>0.16859080492801559</v>
      </c>
      <c r="M27" s="36">
        <f t="shared" si="23"/>
        <v>0.16208347902510939</v>
      </c>
      <c r="N27" s="262">
        <f t="shared" si="28"/>
        <v>0.15256633875460618</v>
      </c>
      <c r="O27" s="37">
        <f t="shared" si="24"/>
        <v>0.15553515787947617</v>
      </c>
      <c r="P27" s="135">
        <f t="shared" si="25"/>
        <v>0.15689028193862189</v>
      </c>
      <c r="Q27" s="117">
        <f t="shared" si="26"/>
        <v>0.16185935021294895</v>
      </c>
      <c r="R27"/>
      <c r="S27" s="209">
        <f t="shared" si="5"/>
        <v>-2.5763682252562169E-2</v>
      </c>
      <c r="T27" s="146">
        <f t="shared" si="6"/>
        <v>0.49690682743270542</v>
      </c>
      <c r="W27" s="17"/>
      <c r="X27"/>
      <c r="Y27"/>
      <c r="Z27"/>
      <c r="AA27"/>
    </row>
    <row r="28" spans="1:27" s="18" customFormat="1" ht="20.100000000000001" customHeight="1" x14ac:dyDescent="0.25">
      <c r="A28" s="76"/>
      <c r="B28" s="2" t="s">
        <v>82</v>
      </c>
      <c r="C28" s="27">
        <f t="shared" si="18"/>
        <v>5853989</v>
      </c>
      <c r="D28" s="28">
        <f t="shared" si="18"/>
        <v>6863512</v>
      </c>
      <c r="E28" s="28">
        <f t="shared" si="18"/>
        <v>5985805</v>
      </c>
      <c r="F28" s="28">
        <f t="shared" ref="F28" si="31">F12+F20</f>
        <v>5207311</v>
      </c>
      <c r="G28" s="29">
        <f t="shared" si="18"/>
        <v>4916725</v>
      </c>
      <c r="H28" s="27">
        <f t="shared" si="18"/>
        <v>3585689</v>
      </c>
      <c r="I28" s="252">
        <f t="shared" si="18"/>
        <v>3629846</v>
      </c>
      <c r="J28" s="13"/>
      <c r="K28" s="116">
        <f t="shared" si="21"/>
        <v>3.9778867676707061E-2</v>
      </c>
      <c r="L28" s="36">
        <f t="shared" si="22"/>
        <v>4.4271682017553424E-2</v>
      </c>
      <c r="M28" s="36">
        <f t="shared" si="23"/>
        <v>4.0175793683692347E-2</v>
      </c>
      <c r="N28" s="262">
        <f t="shared" si="28"/>
        <v>3.3881847487685475E-2</v>
      </c>
      <c r="O28" s="37">
        <f t="shared" si="24"/>
        <v>3.5441975375885261E-2</v>
      </c>
      <c r="P28" s="135">
        <f t="shared" si="25"/>
        <v>3.4674207900504357E-2</v>
      </c>
      <c r="Q28" s="117">
        <f t="shared" si="26"/>
        <v>3.717059934809424E-2</v>
      </c>
      <c r="R28"/>
      <c r="S28" s="209">
        <f t="shared" si="5"/>
        <v>1.2314788036553087E-2</v>
      </c>
      <c r="T28" s="146">
        <f t="shared" si="6"/>
        <v>0.24963914475898824</v>
      </c>
      <c r="X28"/>
      <c r="Y28"/>
      <c r="Z28"/>
      <c r="AA28"/>
    </row>
    <row r="29" spans="1:27" ht="20.100000000000001" customHeight="1" x14ac:dyDescent="0.25">
      <c r="A29" s="76"/>
      <c r="B29" s="2" t="s">
        <v>83</v>
      </c>
      <c r="C29" s="27">
        <f t="shared" si="18"/>
        <v>0</v>
      </c>
      <c r="D29" s="28">
        <f t="shared" si="18"/>
        <v>0</v>
      </c>
      <c r="E29" s="28">
        <f t="shared" si="18"/>
        <v>266</v>
      </c>
      <c r="F29" s="28">
        <f t="shared" ref="F29" si="32">F13+F21</f>
        <v>1385</v>
      </c>
      <c r="G29" s="29">
        <f t="shared" si="18"/>
        <v>576</v>
      </c>
      <c r="H29" s="27">
        <f t="shared" si="18"/>
        <v>576</v>
      </c>
      <c r="I29" s="252">
        <f t="shared" si="18"/>
        <v>0</v>
      </c>
      <c r="J29" s="13"/>
      <c r="K29" s="116">
        <f t="shared" si="21"/>
        <v>0</v>
      </c>
      <c r="L29" s="36">
        <f t="shared" si="22"/>
        <v>0</v>
      </c>
      <c r="M29" s="36">
        <f t="shared" si="23"/>
        <v>1.7853506954974583E-6</v>
      </c>
      <c r="N29" s="262">
        <f t="shared" si="28"/>
        <v>9.0116297587073987E-6</v>
      </c>
      <c r="O29" s="37">
        <f t="shared" si="24"/>
        <v>4.1520682601752004E-6</v>
      </c>
      <c r="P29" s="135">
        <f t="shared" si="25"/>
        <v>5.5700156234103151E-6</v>
      </c>
      <c r="Q29" s="117">
        <f t="shared" si="26"/>
        <v>0</v>
      </c>
      <c r="S29" s="209">
        <f t="shared" si="5"/>
        <v>-1</v>
      </c>
      <c r="T29" s="146">
        <f t="shared" si="6"/>
        <v>-5.5700156234103149E-4</v>
      </c>
      <c r="W29" s="1"/>
    </row>
    <row r="30" spans="1:27" s="18" customFormat="1" ht="20.100000000000001" customHeight="1" thickBot="1" x14ac:dyDescent="0.3">
      <c r="A30" s="205"/>
      <c r="B30" s="206" t="s">
        <v>85</v>
      </c>
      <c r="C30" s="77">
        <f t="shared" si="18"/>
        <v>26033701</v>
      </c>
      <c r="D30" s="208">
        <f t="shared" si="18"/>
        <v>24448602</v>
      </c>
      <c r="E30" s="208">
        <f t="shared" si="18"/>
        <v>22652168</v>
      </c>
      <c r="F30" s="208">
        <f t="shared" ref="F30" si="33">F14+F22</f>
        <v>22199763</v>
      </c>
      <c r="G30" s="78">
        <f t="shared" si="18"/>
        <v>23367441</v>
      </c>
      <c r="H30" s="77">
        <f t="shared" si="18"/>
        <v>17364270</v>
      </c>
      <c r="I30" s="350">
        <f t="shared" si="18"/>
        <v>17714444</v>
      </c>
      <c r="J30" s="13"/>
      <c r="K30" s="211">
        <f t="shared" si="21"/>
        <v>0.17690350070933791</v>
      </c>
      <c r="L30" s="119">
        <f t="shared" si="22"/>
        <v>0.15770071262609006</v>
      </c>
      <c r="M30" s="119">
        <f t="shared" si="23"/>
        <v>0.15203783418543335</v>
      </c>
      <c r="N30" s="119">
        <f t="shared" si="28"/>
        <v>0.14444479775238372</v>
      </c>
      <c r="O30" s="133">
        <f t="shared" si="24"/>
        <v>0.16844307308614001</v>
      </c>
      <c r="P30" s="352">
        <f t="shared" si="25"/>
        <v>0.16791537359221362</v>
      </c>
      <c r="Q30" s="353">
        <f t="shared" si="26"/>
        <v>0.18140067115746836</v>
      </c>
      <c r="R30"/>
      <c r="S30" s="151">
        <f t="shared" si="5"/>
        <v>2.0166353091722256E-2</v>
      </c>
      <c r="T30" s="148">
        <f t="shared" si="6"/>
        <v>1.3485297565254739</v>
      </c>
      <c r="X30"/>
      <c r="Y30"/>
      <c r="Z30"/>
      <c r="AA30"/>
    </row>
    <row r="31" spans="1:27" s="18" customFormat="1" ht="20.100000000000001" customHeight="1" x14ac:dyDescent="0.25">
      <c r="A31"/>
      <c r="B31"/>
      <c r="C31" s="13"/>
      <c r="D31" s="13"/>
      <c r="E31" s="13"/>
      <c r="F31" s="13"/>
      <c r="G31"/>
      <c r="H31"/>
      <c r="I31"/>
      <c r="J31"/>
      <c r="K31" s="397"/>
      <c r="L31"/>
      <c r="M31"/>
      <c r="N31"/>
      <c r="O31"/>
      <c r="P31"/>
      <c r="Q31"/>
      <c r="R31"/>
      <c r="S31"/>
      <c r="T31"/>
      <c r="W31" s="17"/>
      <c r="X31"/>
      <c r="Y31"/>
      <c r="Z31"/>
      <c r="AA31"/>
    </row>
    <row r="32" spans="1:27" ht="19.5" customHeight="1" x14ac:dyDescent="0.25"/>
    <row r="33" spans="1:20" x14ac:dyDescent="0.25">
      <c r="A33" s="1" t="s">
        <v>34</v>
      </c>
      <c r="K33" s="1" t="s">
        <v>36</v>
      </c>
      <c r="S33" s="1" t="str">
        <f>S3</f>
        <v>VARIAÇÃO (JAN.-SET)</v>
      </c>
    </row>
    <row r="34" spans="1:20" ht="15.75" thickBot="1" x14ac:dyDescent="0.3"/>
    <row r="35" spans="1:20" ht="24" customHeight="1" x14ac:dyDescent="0.25">
      <c r="A35" s="461" t="s">
        <v>93</v>
      </c>
      <c r="B35" s="487"/>
      <c r="C35" s="463">
        <v>2016</v>
      </c>
      <c r="D35" s="456">
        <v>2017</v>
      </c>
      <c r="E35" s="456">
        <v>2018</v>
      </c>
      <c r="F35" s="456">
        <v>2019</v>
      </c>
      <c r="G35" s="467">
        <v>2020</v>
      </c>
      <c r="H35" s="470" t="str">
        <f>H5</f>
        <v>janeiro - setembro</v>
      </c>
      <c r="I35" s="469"/>
      <c r="K35" s="484">
        <v>2016</v>
      </c>
      <c r="L35" s="456">
        <v>2017</v>
      </c>
      <c r="M35" s="456">
        <v>2018</v>
      </c>
      <c r="N35" s="456">
        <v>2019</v>
      </c>
      <c r="O35" s="467">
        <v>2020</v>
      </c>
      <c r="P35" s="470" t="str">
        <f>H5</f>
        <v>janeiro - setembro</v>
      </c>
      <c r="Q35" s="469"/>
      <c r="S35" s="489" t="s">
        <v>98</v>
      </c>
      <c r="T35" s="490"/>
    </row>
    <row r="36" spans="1:20" ht="20.25" customHeight="1" thickBot="1" x14ac:dyDescent="0.3">
      <c r="A36" s="462"/>
      <c r="B36" s="488"/>
      <c r="C36" s="481"/>
      <c r="D36" s="457"/>
      <c r="E36" s="457"/>
      <c r="F36" s="457"/>
      <c r="G36" s="486"/>
      <c r="H36" s="314">
        <v>2020</v>
      </c>
      <c r="I36" s="251">
        <v>2021</v>
      </c>
      <c r="K36" s="485"/>
      <c r="L36" s="457"/>
      <c r="M36" s="457"/>
      <c r="N36" s="457"/>
      <c r="O36" s="486"/>
      <c r="P36" s="314">
        <v>2020</v>
      </c>
      <c r="Q36" s="251">
        <v>2021</v>
      </c>
      <c r="S36" s="178" t="s">
        <v>0</v>
      </c>
      <c r="T36" s="68" t="s">
        <v>49</v>
      </c>
    </row>
    <row r="37" spans="1:20" ht="19.5" customHeight="1" thickBot="1" x14ac:dyDescent="0.3">
      <c r="A37" s="22" t="s">
        <v>48</v>
      </c>
      <c r="B37" s="23"/>
      <c r="C37" s="30">
        <v>209541598</v>
      </c>
      <c r="D37" s="31">
        <v>229381261</v>
      </c>
      <c r="E37" s="31">
        <v>222717428</v>
      </c>
      <c r="F37" s="66">
        <v>237232488</v>
      </c>
      <c r="G37" s="32">
        <v>134437905</v>
      </c>
      <c r="H37" s="265">
        <v>97891395</v>
      </c>
      <c r="I37" s="264">
        <v>69602590</v>
      </c>
      <c r="J37" s="1"/>
      <c r="K37" s="215">
        <f t="shared" ref="K37:Q37" si="34">C37/C53</f>
        <v>0.64469468516788675</v>
      </c>
      <c r="L37" s="39">
        <f t="shared" si="34"/>
        <v>0.65202228069943247</v>
      </c>
      <c r="M37" s="39">
        <f t="shared" si="34"/>
        <v>0.6319365208121398</v>
      </c>
      <c r="N37" s="394">
        <f t="shared" si="34"/>
        <v>0.64386421869758337</v>
      </c>
      <c r="O37" s="40">
        <f t="shared" si="34"/>
        <v>0.48409786470985144</v>
      </c>
      <c r="P37" s="38">
        <f t="shared" si="34"/>
        <v>0.47631854714490879</v>
      </c>
      <c r="Q37" s="351">
        <f t="shared" si="34"/>
        <v>0.38947503695566482</v>
      </c>
      <c r="R37" s="1"/>
      <c r="S37" s="102">
        <f>(I37-H37)/H37</f>
        <v>-0.28898152896891499</v>
      </c>
      <c r="T37" s="143">
        <f>(Q37-P37)*100</f>
        <v>-8.6843510189243958</v>
      </c>
    </row>
    <row r="38" spans="1:20" ht="19.5" customHeight="1" x14ac:dyDescent="0.25">
      <c r="A38" s="76"/>
      <c r="B38" s="204" t="s">
        <v>79</v>
      </c>
      <c r="C38" s="27">
        <v>132183304</v>
      </c>
      <c r="D38" s="28">
        <v>140122384</v>
      </c>
      <c r="E38" s="28">
        <v>140440479</v>
      </c>
      <c r="F38" s="65">
        <v>149905730</v>
      </c>
      <c r="G38" s="29">
        <v>84697491</v>
      </c>
      <c r="H38" s="27">
        <v>61418564</v>
      </c>
      <c r="I38" s="252">
        <v>42257437</v>
      </c>
      <c r="K38" s="116">
        <f t="shared" ref="K38:K44" si="35">C38/$C$37</f>
        <v>0.63082130355806487</v>
      </c>
      <c r="L38" s="36">
        <f t="shared" ref="L38:L44" si="36">D38/$D$37</f>
        <v>0.6108711033723021</v>
      </c>
      <c r="M38" s="36">
        <f t="shared" ref="M38:M44" si="37">E38/$E$37</f>
        <v>0.63057696140420583</v>
      </c>
      <c r="N38" s="262">
        <f>F38/$F$37</f>
        <v>0.63189376490457749</v>
      </c>
      <c r="O38" s="37">
        <f>G38/$G$37</f>
        <v>0.63001198211174148</v>
      </c>
      <c r="P38" s="135">
        <f>H38/$H$37</f>
        <v>0.62741535147190419</v>
      </c>
      <c r="Q38" s="117">
        <f>I38/$I$37</f>
        <v>0.60712449062599538</v>
      </c>
      <c r="S38" s="149">
        <f t="shared" ref="S38:S60" si="38">(I38-H38)/H38</f>
        <v>-0.31197614779791988</v>
      </c>
      <c r="T38" s="150">
        <f t="shared" ref="T38:T60" si="39">(Q38-P38)*100</f>
        <v>-2.0290860845908809</v>
      </c>
    </row>
    <row r="39" spans="1:20" ht="19.5" customHeight="1" x14ac:dyDescent="0.25">
      <c r="A39" s="76"/>
      <c r="B39" s="204" t="s">
        <v>80</v>
      </c>
      <c r="C39" s="27">
        <v>28920922</v>
      </c>
      <c r="D39" s="28">
        <v>35755277</v>
      </c>
      <c r="E39" s="28">
        <v>35929448</v>
      </c>
      <c r="F39" s="65">
        <v>39169486</v>
      </c>
      <c r="G39" s="29">
        <v>19125156</v>
      </c>
      <c r="H39" s="27">
        <v>14070803</v>
      </c>
      <c r="I39" s="252">
        <v>11706660</v>
      </c>
      <c r="K39" s="116">
        <f t="shared" si="35"/>
        <v>0.13801995535034528</v>
      </c>
      <c r="L39" s="36">
        <f t="shared" si="36"/>
        <v>0.15587706181456557</v>
      </c>
      <c r="M39" s="36">
        <f t="shared" si="37"/>
        <v>0.16132301958874992</v>
      </c>
      <c r="N39" s="262">
        <f t="shared" ref="N39:N44" si="40">F39/$F$37</f>
        <v>0.16511012606334086</v>
      </c>
      <c r="O39" s="37">
        <f t="shared" ref="O39:O44" si="41">G39/$G$37</f>
        <v>0.14226014605032711</v>
      </c>
      <c r="P39" s="135">
        <f t="shared" ref="P39:P44" si="42">H39/$H$37</f>
        <v>0.1437389159690696</v>
      </c>
      <c r="Q39" s="117">
        <f t="shared" ref="Q39:Q44" si="43">I39/$I$37</f>
        <v>0.16819287902935795</v>
      </c>
      <c r="S39" s="209">
        <f t="shared" si="38"/>
        <v>-0.16801763197167924</v>
      </c>
      <c r="T39" s="146">
        <f t="shared" si="39"/>
        <v>2.4453963060288353</v>
      </c>
    </row>
    <row r="40" spans="1:20" ht="19.5" customHeight="1" x14ac:dyDescent="0.25">
      <c r="A40" s="76"/>
      <c r="B40" s="204" t="s">
        <v>87</v>
      </c>
      <c r="C40" s="27">
        <v>40804</v>
      </c>
      <c r="D40" s="28">
        <v>80734</v>
      </c>
      <c r="E40" s="28">
        <v>122357</v>
      </c>
      <c r="F40" s="65">
        <v>61080</v>
      </c>
      <c r="G40" s="29">
        <v>51146</v>
      </c>
      <c r="H40" s="27">
        <v>38912</v>
      </c>
      <c r="I40" s="252">
        <v>20012</v>
      </c>
      <c r="K40" s="116">
        <f t="shared" si="35"/>
        <v>1.9472983116221152E-4</v>
      </c>
      <c r="L40" s="36">
        <f t="shared" si="36"/>
        <v>3.5196423477678939E-4</v>
      </c>
      <c r="M40" s="36">
        <f t="shared" si="37"/>
        <v>5.4938224232725966E-4</v>
      </c>
      <c r="N40" s="262">
        <f t="shared" si="40"/>
        <v>2.5746895172300347E-4</v>
      </c>
      <c r="O40" s="37">
        <f t="shared" si="41"/>
        <v>3.8044329833911053E-4</v>
      </c>
      <c r="P40" s="135">
        <f t="shared" si="42"/>
        <v>3.9750174159843162E-4</v>
      </c>
      <c r="Q40" s="117">
        <f t="shared" si="43"/>
        <v>2.8751803632594709E-4</v>
      </c>
      <c r="S40" s="209">
        <f t="shared" si="38"/>
        <v>-0.48571134868421051</v>
      </c>
      <c r="T40" s="146">
        <f t="shared" si="39"/>
        <v>-1.0998370527248454E-2</v>
      </c>
    </row>
    <row r="41" spans="1:20" ht="19.5" customHeight="1" x14ac:dyDescent="0.25">
      <c r="A41" s="76"/>
      <c r="B41" s="204" t="s">
        <v>81</v>
      </c>
      <c r="C41" s="27">
        <v>40393076</v>
      </c>
      <c r="D41" s="28">
        <v>43585944</v>
      </c>
      <c r="E41" s="28">
        <v>36137872</v>
      </c>
      <c r="F41" s="65">
        <v>38548621</v>
      </c>
      <c r="G41" s="29">
        <v>24892469</v>
      </c>
      <c r="H41" s="27">
        <v>18191456</v>
      </c>
      <c r="I41" s="252">
        <v>12958627</v>
      </c>
      <c r="K41" s="116">
        <f t="shared" si="35"/>
        <v>0.1927687694736393</v>
      </c>
      <c r="L41" s="36">
        <f t="shared" si="36"/>
        <v>0.19001527766472606</v>
      </c>
      <c r="M41" s="36">
        <f t="shared" si="37"/>
        <v>0.16225884217736206</v>
      </c>
      <c r="N41" s="262">
        <f t="shared" si="40"/>
        <v>0.16249300981069675</v>
      </c>
      <c r="O41" s="37">
        <f t="shared" si="41"/>
        <v>0.18515960212263052</v>
      </c>
      <c r="P41" s="135">
        <f t="shared" si="42"/>
        <v>0.1858330448759056</v>
      </c>
      <c r="Q41" s="117">
        <f t="shared" si="43"/>
        <v>0.18618024128125119</v>
      </c>
      <c r="S41" s="209">
        <f t="shared" si="38"/>
        <v>-0.28765311583635744</v>
      </c>
      <c r="T41" s="146">
        <f t="shared" si="39"/>
        <v>3.4719640534558449E-2</v>
      </c>
    </row>
    <row r="42" spans="1:20" ht="19.5" customHeight="1" x14ac:dyDescent="0.25">
      <c r="A42" s="76"/>
      <c r="B42" s="2" t="s">
        <v>82</v>
      </c>
      <c r="C42" s="27">
        <v>7382149</v>
      </c>
      <c r="D42" s="28">
        <v>9249131</v>
      </c>
      <c r="E42" s="28">
        <v>9711674</v>
      </c>
      <c r="F42" s="65">
        <v>8790522</v>
      </c>
      <c r="G42" s="29">
        <v>5187559</v>
      </c>
      <c r="H42" s="27">
        <v>3802972</v>
      </c>
      <c r="I42" s="252">
        <v>2269127</v>
      </c>
      <c r="K42" s="116">
        <f t="shared" si="35"/>
        <v>3.5229992853256759E-2</v>
      </c>
      <c r="L42" s="36">
        <f t="shared" si="36"/>
        <v>4.0322086292829303E-2</v>
      </c>
      <c r="M42" s="36">
        <f t="shared" si="37"/>
        <v>4.3605361678296678E-2</v>
      </c>
      <c r="N42" s="262">
        <f t="shared" si="40"/>
        <v>3.7054461107367383E-2</v>
      </c>
      <c r="O42" s="37">
        <f t="shared" si="41"/>
        <v>3.8587026478878857E-2</v>
      </c>
      <c r="P42" s="135">
        <f t="shared" si="42"/>
        <v>3.8848889629165058E-2</v>
      </c>
      <c r="Q42" s="117">
        <f t="shared" si="43"/>
        <v>3.2601186248959989E-2</v>
      </c>
      <c r="S42" s="209">
        <f t="shared" si="38"/>
        <v>-0.40332797611972954</v>
      </c>
      <c r="T42" s="146">
        <f t="shared" si="39"/>
        <v>-0.62477033802050697</v>
      </c>
    </row>
    <row r="43" spans="1:20" ht="19.5" customHeight="1" x14ac:dyDescent="0.25">
      <c r="A43" s="76"/>
      <c r="B43" s="2" t="s">
        <v>83</v>
      </c>
      <c r="C43" s="27">
        <v>0</v>
      </c>
      <c r="D43" s="28">
        <v>0</v>
      </c>
      <c r="E43" s="28">
        <v>0</v>
      </c>
      <c r="F43" s="65">
        <v>4200</v>
      </c>
      <c r="G43" s="29">
        <v>1939</v>
      </c>
      <c r="H43" s="27">
        <v>1939</v>
      </c>
      <c r="I43" s="252">
        <v>0</v>
      </c>
      <c r="K43" s="116">
        <f t="shared" si="35"/>
        <v>0</v>
      </c>
      <c r="L43" s="36">
        <f t="shared" si="36"/>
        <v>0</v>
      </c>
      <c r="M43" s="36">
        <f t="shared" si="37"/>
        <v>0</v>
      </c>
      <c r="N43" s="262">
        <f t="shared" si="40"/>
        <v>1.7704151886650533E-5</v>
      </c>
      <c r="O43" s="37">
        <f t="shared" si="41"/>
        <v>1.4423015592217092E-5</v>
      </c>
      <c r="P43" s="135">
        <f t="shared" si="42"/>
        <v>1.9807665423503261E-5</v>
      </c>
      <c r="Q43" s="117">
        <f t="shared" si="43"/>
        <v>0</v>
      </c>
      <c r="S43" s="209"/>
      <c r="T43" s="146">
        <f t="shared" si="39"/>
        <v>-1.9807665423503262E-3</v>
      </c>
    </row>
    <row r="44" spans="1:20" ht="19.5" customHeight="1" thickBot="1" x14ac:dyDescent="0.3">
      <c r="A44" s="76"/>
      <c r="B44" s="2" t="s">
        <v>85</v>
      </c>
      <c r="C44" s="27">
        <v>621343</v>
      </c>
      <c r="D44" s="28">
        <v>587791</v>
      </c>
      <c r="E44" s="28">
        <v>375598</v>
      </c>
      <c r="F44" s="65">
        <v>752849</v>
      </c>
      <c r="G44" s="29">
        <v>482145</v>
      </c>
      <c r="H44" s="27">
        <v>366749</v>
      </c>
      <c r="I44" s="252">
        <v>390727</v>
      </c>
      <c r="K44" s="116">
        <f t="shared" si="35"/>
        <v>2.9652489335315656E-3</v>
      </c>
      <c r="L44" s="36">
        <f t="shared" si="36"/>
        <v>2.5625066208002055E-3</v>
      </c>
      <c r="M44" s="36">
        <f t="shared" si="37"/>
        <v>1.686432909058199E-3</v>
      </c>
      <c r="N44" s="262">
        <f t="shared" si="40"/>
        <v>3.1734650104078494E-3</v>
      </c>
      <c r="O44" s="37">
        <f t="shared" si="41"/>
        <v>3.5863769224907215E-3</v>
      </c>
      <c r="P44" s="135">
        <f t="shared" si="42"/>
        <v>3.746488646933676E-3</v>
      </c>
      <c r="Q44" s="117">
        <f t="shared" si="43"/>
        <v>5.6136847781095506E-3</v>
      </c>
      <c r="S44" s="151">
        <f t="shared" si="38"/>
        <v>6.5379864703107568E-2</v>
      </c>
      <c r="T44" s="148">
        <f t="shared" si="39"/>
        <v>0.18671961311758747</v>
      </c>
    </row>
    <row r="45" spans="1:20" ht="19.5" customHeight="1" thickBot="1" x14ac:dyDescent="0.3">
      <c r="A45" s="22" t="s">
        <v>47</v>
      </c>
      <c r="B45" s="23"/>
      <c r="C45" s="30">
        <v>115482949</v>
      </c>
      <c r="D45" s="31">
        <v>122418467</v>
      </c>
      <c r="E45" s="31">
        <v>129718965</v>
      </c>
      <c r="F45" s="66">
        <v>131218625</v>
      </c>
      <c r="G45" s="32">
        <v>143270209</v>
      </c>
      <c r="H45" s="30">
        <v>107625261</v>
      </c>
      <c r="I45" s="235">
        <v>109106142</v>
      </c>
      <c r="J45" s="1"/>
      <c r="K45" s="215">
        <f>C45/C53</f>
        <v>0.35530531483211331</v>
      </c>
      <c r="L45" s="39">
        <f>D45/D53</f>
        <v>0.34797771930056753</v>
      </c>
      <c r="M45" s="39">
        <f>E45/E53</f>
        <v>0.36806347918786014</v>
      </c>
      <c r="N45" s="394">
        <f>F45/F53</f>
        <v>0.35613578130241663</v>
      </c>
      <c r="O45" s="40">
        <f t="shared" ref="O45:Q45" si="44">G45/G53</f>
        <v>0.51590213529014861</v>
      </c>
      <c r="P45" s="38">
        <f t="shared" si="44"/>
        <v>0.52368145285509127</v>
      </c>
      <c r="Q45" s="351">
        <f t="shared" si="44"/>
        <v>0.61052496304433523</v>
      </c>
      <c r="R45" s="1"/>
      <c r="S45" s="102">
        <f t="shared" si="38"/>
        <v>1.3759604262423113E-2</v>
      </c>
      <c r="T45" s="143">
        <f t="shared" si="39"/>
        <v>8.6843510189243958</v>
      </c>
    </row>
    <row r="46" spans="1:20" ht="19.5" customHeight="1" x14ac:dyDescent="0.25">
      <c r="A46" s="76"/>
      <c r="B46" s="2" t="s">
        <v>79</v>
      </c>
      <c r="C46" s="27">
        <v>57074085</v>
      </c>
      <c r="D46" s="28">
        <v>61969326</v>
      </c>
      <c r="E46" s="28">
        <v>67200356</v>
      </c>
      <c r="F46" s="65">
        <v>70053231</v>
      </c>
      <c r="G46" s="29">
        <v>80440606</v>
      </c>
      <c r="H46" s="27">
        <v>60405222</v>
      </c>
      <c r="I46" s="252">
        <v>59821935</v>
      </c>
      <c r="K46" s="116">
        <f t="shared" ref="K46:K52" si="45">C46/$C$45</f>
        <v>0.49422088277291915</v>
      </c>
      <c r="L46" s="36">
        <f t="shared" ref="L46:L52" si="46">D46/$D$45</f>
        <v>0.5062089692725853</v>
      </c>
      <c r="M46" s="36">
        <f t="shared" ref="M46:M52" si="47">E46/$E$45</f>
        <v>0.51804573063005865</v>
      </c>
      <c r="N46" s="262">
        <f>F46/$F$45</f>
        <v>0.53386652237820664</v>
      </c>
      <c r="O46" s="37">
        <f>G46/$G$45</f>
        <v>0.56146079887410505</v>
      </c>
      <c r="P46" s="135">
        <f>H46/$H$45</f>
        <v>0.56125505702606382</v>
      </c>
      <c r="Q46" s="117">
        <f>I46/$I$45</f>
        <v>0.54829117686151896</v>
      </c>
      <c r="S46" s="149">
        <f t="shared" si="38"/>
        <v>-9.6562346877890788E-3</v>
      </c>
      <c r="T46" s="150">
        <f t="shared" si="39"/>
        <v>-1.2963880164544861</v>
      </c>
    </row>
    <row r="47" spans="1:20" ht="19.5" customHeight="1" x14ac:dyDescent="0.25">
      <c r="A47" s="76"/>
      <c r="B47" s="2" t="s">
        <v>80</v>
      </c>
      <c r="C47" s="27">
        <v>205712</v>
      </c>
      <c r="D47" s="28">
        <v>156591</v>
      </c>
      <c r="E47" s="28">
        <v>30322</v>
      </c>
      <c r="F47" s="65">
        <v>58813</v>
      </c>
      <c r="G47" s="29">
        <v>38687</v>
      </c>
      <c r="H47" s="27">
        <v>31026</v>
      </c>
      <c r="I47" s="252">
        <v>20738</v>
      </c>
      <c r="K47" s="116">
        <f t="shared" si="45"/>
        <v>1.7813192491300165E-3</v>
      </c>
      <c r="L47" s="36">
        <f t="shared" si="46"/>
        <v>1.2791452453002864E-3</v>
      </c>
      <c r="M47" s="36">
        <f t="shared" si="47"/>
        <v>2.3375147959282593E-4</v>
      </c>
      <c r="N47" s="262">
        <f t="shared" ref="N47:N52" si="48">F47/$F$45</f>
        <v>4.4820619024166729E-4</v>
      </c>
      <c r="O47" s="37">
        <f t="shared" ref="O47:O52" si="49">G47/$G$45</f>
        <v>2.7002822338313194E-4</v>
      </c>
      <c r="P47" s="135">
        <f t="shared" ref="P47:P52" si="50">H47/$H$45</f>
        <v>2.8827804654522508E-4</v>
      </c>
      <c r="Q47" s="117">
        <f t="shared" ref="Q47:Q52" si="51">I47/$I$45</f>
        <v>1.9007179265856546E-4</v>
      </c>
      <c r="S47" s="209">
        <f t="shared" si="38"/>
        <v>-0.33159285760330048</v>
      </c>
      <c r="T47" s="146">
        <f t="shared" si="39"/>
        <v>-9.8206253886659618E-3</v>
      </c>
    </row>
    <row r="48" spans="1:20" ht="19.5" customHeight="1" x14ac:dyDescent="0.25">
      <c r="A48" s="76"/>
      <c r="B48" s="2" t="s">
        <v>87</v>
      </c>
      <c r="C48" s="27">
        <v>0</v>
      </c>
      <c r="D48" s="28">
        <v>0</v>
      </c>
      <c r="E48" s="28">
        <v>0</v>
      </c>
      <c r="F48" s="65">
        <v>236</v>
      </c>
      <c r="G48" s="29">
        <v>2490</v>
      </c>
      <c r="H48" s="27">
        <v>2048</v>
      </c>
      <c r="I48" s="252">
        <v>161</v>
      </c>
      <c r="K48" s="116">
        <f t="shared" si="45"/>
        <v>0</v>
      </c>
      <c r="L48" s="36">
        <f t="shared" si="46"/>
        <v>0</v>
      </c>
      <c r="M48" s="36">
        <f t="shared" si="47"/>
        <v>0</v>
      </c>
      <c r="N48" s="262">
        <f t="shared" si="48"/>
        <v>1.7985251712552239E-6</v>
      </c>
      <c r="O48" s="37">
        <f t="shared" si="49"/>
        <v>1.7379747104298563E-5</v>
      </c>
      <c r="P48" s="135">
        <f t="shared" si="50"/>
        <v>1.9028989857687778E-5</v>
      </c>
      <c r="Q48" s="117">
        <f t="shared" si="51"/>
        <v>1.4756272841175156E-6</v>
      </c>
      <c r="S48" s="209">
        <f t="shared" si="38"/>
        <v>-0.92138671875</v>
      </c>
      <c r="T48" s="146">
        <f t="shared" si="39"/>
        <v>-1.7553362573570265E-3</v>
      </c>
    </row>
    <row r="49" spans="1:20" ht="19.5" customHeight="1" x14ac:dyDescent="0.25">
      <c r="A49" s="76"/>
      <c r="B49" s="2" t="s">
        <v>81</v>
      </c>
      <c r="C49" s="27">
        <v>33584523</v>
      </c>
      <c r="D49" s="28">
        <v>36099866</v>
      </c>
      <c r="E49" s="28">
        <v>36111331</v>
      </c>
      <c r="F49" s="65">
        <v>35650257</v>
      </c>
      <c r="G49" s="29">
        <v>37467931</v>
      </c>
      <c r="H49" s="27">
        <v>28330716</v>
      </c>
      <c r="I49" s="252">
        <v>30320957</v>
      </c>
      <c r="K49" s="116">
        <f t="shared" si="45"/>
        <v>0.29081802370668591</v>
      </c>
      <c r="L49" s="36">
        <f t="shared" si="46"/>
        <v>0.29488905460644266</v>
      </c>
      <c r="M49" s="36">
        <f t="shared" si="47"/>
        <v>0.27838127601465212</v>
      </c>
      <c r="N49" s="262">
        <f t="shared" si="48"/>
        <v>0.27168595159414299</v>
      </c>
      <c r="O49" s="37">
        <f t="shared" si="49"/>
        <v>0.26151934349450134</v>
      </c>
      <c r="P49" s="135">
        <f t="shared" si="50"/>
        <v>0.26323481807862931</v>
      </c>
      <c r="Q49" s="117">
        <f t="shared" si="51"/>
        <v>0.27790330080592529</v>
      </c>
      <c r="S49" s="209">
        <f t="shared" si="38"/>
        <v>7.0250289473799396E-2</v>
      </c>
      <c r="T49" s="146">
        <f t="shared" si="39"/>
        <v>1.4668482727295984</v>
      </c>
    </row>
    <row r="50" spans="1:20" ht="19.5" customHeight="1" x14ac:dyDescent="0.25">
      <c r="A50" s="76"/>
      <c r="B50" s="2" t="s">
        <v>82</v>
      </c>
      <c r="C50" s="27">
        <v>3838992</v>
      </c>
      <c r="D50" s="28">
        <v>4275984</v>
      </c>
      <c r="E50" s="28">
        <v>3974044</v>
      </c>
      <c r="F50" s="65">
        <v>3420997</v>
      </c>
      <c r="G50" s="29">
        <v>3838142</v>
      </c>
      <c r="H50" s="27">
        <v>2826909</v>
      </c>
      <c r="I50" s="252">
        <v>3119193</v>
      </c>
      <c r="K50" s="116">
        <f t="shared" si="45"/>
        <v>3.3242933552034594E-2</v>
      </c>
      <c r="L50" s="36">
        <f t="shared" si="46"/>
        <v>3.4929239883391125E-2</v>
      </c>
      <c r="M50" s="36">
        <f t="shared" si="47"/>
        <v>3.0635797934403811E-2</v>
      </c>
      <c r="N50" s="262">
        <f t="shared" si="48"/>
        <v>2.6070971251222912E-2</v>
      </c>
      <c r="O50" s="37">
        <f t="shared" si="49"/>
        <v>2.67895330563802E-2</v>
      </c>
      <c r="P50" s="135">
        <f t="shared" si="50"/>
        <v>2.6266222016409328E-2</v>
      </c>
      <c r="Q50" s="117">
        <f t="shared" si="51"/>
        <v>2.8588610529368733E-2</v>
      </c>
      <c r="S50" s="209">
        <f t="shared" si="38"/>
        <v>0.10339349444923766</v>
      </c>
      <c r="T50" s="146">
        <f t="shared" si="39"/>
        <v>0.23223885129594057</v>
      </c>
    </row>
    <row r="51" spans="1:20" ht="19.5" customHeight="1" x14ac:dyDescent="0.25">
      <c r="A51" s="76"/>
      <c r="B51" s="2" t="s">
        <v>83</v>
      </c>
      <c r="C51" s="27">
        <v>0</v>
      </c>
      <c r="D51" s="28">
        <v>0</v>
      </c>
      <c r="E51" s="28">
        <v>456</v>
      </c>
      <c r="F51" s="65">
        <v>373</v>
      </c>
      <c r="G51" s="29">
        <v>65</v>
      </c>
      <c r="H51" s="27">
        <v>65</v>
      </c>
      <c r="I51" s="252">
        <v>0</v>
      </c>
      <c r="K51" s="116">
        <f t="shared" si="45"/>
        <v>0</v>
      </c>
      <c r="L51" s="36">
        <f t="shared" si="46"/>
        <v>0</v>
      </c>
      <c r="M51" s="36">
        <f t="shared" si="47"/>
        <v>3.5152916923134564E-6</v>
      </c>
      <c r="N51" s="262">
        <f t="shared" si="48"/>
        <v>2.8425842749076208E-6</v>
      </c>
      <c r="O51" s="37">
        <f t="shared" si="49"/>
        <v>4.5368817742144843E-7</v>
      </c>
      <c r="P51" s="135">
        <f t="shared" si="50"/>
        <v>6.0394743200669215E-7</v>
      </c>
      <c r="Q51" s="117">
        <f t="shared" si="51"/>
        <v>0</v>
      </c>
      <c r="S51" s="209">
        <f t="shared" si="38"/>
        <v>-1</v>
      </c>
      <c r="T51" s="146">
        <f t="shared" si="39"/>
        <v>-6.0394743200669217E-5</v>
      </c>
    </row>
    <row r="52" spans="1:20" ht="19.5" customHeight="1" thickBot="1" x14ac:dyDescent="0.3">
      <c r="A52" s="76"/>
      <c r="B52" s="2" t="s">
        <v>85</v>
      </c>
      <c r="C52" s="77">
        <v>20779637</v>
      </c>
      <c r="D52" s="208">
        <v>19916700</v>
      </c>
      <c r="E52" s="208">
        <v>22402456</v>
      </c>
      <c r="F52" s="65">
        <v>22034718</v>
      </c>
      <c r="G52" s="29">
        <v>21482288</v>
      </c>
      <c r="H52" s="27">
        <v>16029275</v>
      </c>
      <c r="I52" s="252">
        <v>15823158</v>
      </c>
      <c r="K52" s="116">
        <f t="shared" si="45"/>
        <v>0.17993684071923033</v>
      </c>
      <c r="L52" s="36">
        <f t="shared" si="46"/>
        <v>0.16269359099228059</v>
      </c>
      <c r="M52" s="36">
        <f t="shared" si="47"/>
        <v>0.17269992864960032</v>
      </c>
      <c r="N52" s="262">
        <f t="shared" si="48"/>
        <v>0.16792370747673968</v>
      </c>
      <c r="O52" s="37">
        <f t="shared" si="49"/>
        <v>0.1499424629163485</v>
      </c>
      <c r="P52" s="135">
        <f t="shared" si="50"/>
        <v>0.14893599189506262</v>
      </c>
      <c r="Q52" s="117">
        <f t="shared" si="51"/>
        <v>0.14502536438324434</v>
      </c>
      <c r="S52" s="151">
        <f t="shared" si="38"/>
        <v>-1.285878494192657E-2</v>
      </c>
      <c r="T52" s="148">
        <f t="shared" si="39"/>
        <v>-0.39106275118182821</v>
      </c>
    </row>
    <row r="53" spans="1:20" ht="19.5" customHeight="1" thickBot="1" x14ac:dyDescent="0.3">
      <c r="A53" s="113" t="s">
        <v>31</v>
      </c>
      <c r="B53" s="140"/>
      <c r="C53" s="203">
        <f t="shared" ref="C53:I58" si="52">C37+C45</f>
        <v>325024547</v>
      </c>
      <c r="D53" s="123">
        <f t="shared" si="52"/>
        <v>351799728</v>
      </c>
      <c r="E53" s="123">
        <f t="shared" si="52"/>
        <v>352436393</v>
      </c>
      <c r="F53" s="123">
        <f t="shared" ref="F53" si="53">F37+F45</f>
        <v>368451113</v>
      </c>
      <c r="G53" s="250">
        <f t="shared" si="52"/>
        <v>277708114</v>
      </c>
      <c r="H53" s="122">
        <f t="shared" si="52"/>
        <v>205516656</v>
      </c>
      <c r="I53" s="207">
        <f t="shared" si="52"/>
        <v>178708732</v>
      </c>
      <c r="K53" s="210">
        <f>K37+K45</f>
        <v>1</v>
      </c>
      <c r="L53" s="213">
        <f>L37+L45</f>
        <v>1</v>
      </c>
      <c r="M53" s="213">
        <f>M37+M45</f>
        <v>1</v>
      </c>
      <c r="N53" s="213">
        <f>N37+N45</f>
        <v>1</v>
      </c>
      <c r="O53" s="214">
        <f>O37+O45</f>
        <v>1</v>
      </c>
      <c r="P53" s="354">
        <f>P45+P37</f>
        <v>1</v>
      </c>
      <c r="Q53" s="261">
        <f>Q45+Q37</f>
        <v>1</v>
      </c>
      <c r="S53" s="357">
        <f t="shared" si="38"/>
        <v>-0.13044161247933111</v>
      </c>
      <c r="T53" s="356">
        <f t="shared" si="39"/>
        <v>0</v>
      </c>
    </row>
    <row r="54" spans="1:20" ht="19.5" customHeight="1" x14ac:dyDescent="0.25">
      <c r="A54" s="76"/>
      <c r="B54" s="2" t="s">
        <v>79</v>
      </c>
      <c r="C54" s="27">
        <f t="shared" si="52"/>
        <v>189257389</v>
      </c>
      <c r="D54" s="28">
        <f t="shared" si="52"/>
        <v>202091710</v>
      </c>
      <c r="E54" s="28">
        <f t="shared" si="52"/>
        <v>207640835</v>
      </c>
      <c r="F54" s="28">
        <f t="shared" ref="F54" si="54">F38+F46</f>
        <v>219958961</v>
      </c>
      <c r="G54" s="29">
        <f t="shared" si="52"/>
        <v>165138097</v>
      </c>
      <c r="H54" s="27">
        <f t="shared" si="52"/>
        <v>121823786</v>
      </c>
      <c r="I54" s="252">
        <f t="shared" si="52"/>
        <v>102079372</v>
      </c>
      <c r="J54" s="13"/>
      <c r="K54" s="116">
        <f t="shared" ref="K54:K60" si="55">C54/$C$53</f>
        <v>0.58228644804479956</v>
      </c>
      <c r="L54" s="36">
        <f t="shared" ref="L54:L60" si="56">D54/$D$53</f>
        <v>0.5744510126511525</v>
      </c>
      <c r="M54" s="36">
        <f t="shared" ref="M54:M60" si="57">E54/$E$53</f>
        <v>0.58915832508818122</v>
      </c>
      <c r="N54" s="262">
        <f>F54/$F$53</f>
        <v>0.59698275629852693</v>
      </c>
      <c r="O54" s="37">
        <f>G54/$G$53</f>
        <v>0.59464628030277866</v>
      </c>
      <c r="P54" s="135">
        <f>H54/$H$53</f>
        <v>0.59276843235518584</v>
      </c>
      <c r="Q54" s="117">
        <f>I54/$I$53</f>
        <v>0.57120528391416259</v>
      </c>
      <c r="S54" s="149">
        <f t="shared" si="38"/>
        <v>-0.16207355433855913</v>
      </c>
      <c r="T54" s="150">
        <f t="shared" si="39"/>
        <v>-2.156314844102325</v>
      </c>
    </row>
    <row r="55" spans="1:20" ht="19.5" customHeight="1" x14ac:dyDescent="0.25">
      <c r="A55" s="76"/>
      <c r="B55" s="2" t="s">
        <v>80</v>
      </c>
      <c r="C55" s="27">
        <f t="shared" si="52"/>
        <v>29126634</v>
      </c>
      <c r="D55" s="28">
        <f t="shared" si="52"/>
        <v>35911868</v>
      </c>
      <c r="E55" s="28">
        <f t="shared" si="52"/>
        <v>35959770</v>
      </c>
      <c r="F55" s="28">
        <f t="shared" ref="F55" si="58">F39+F47</f>
        <v>39228299</v>
      </c>
      <c r="G55" s="29">
        <f t="shared" si="52"/>
        <v>19163843</v>
      </c>
      <c r="H55" s="27">
        <f t="shared" si="52"/>
        <v>14101829</v>
      </c>
      <c r="I55" s="252">
        <f t="shared" si="52"/>
        <v>11727398</v>
      </c>
      <c r="J55" s="13"/>
      <c r="K55" s="116">
        <f t="shared" si="55"/>
        <v>8.9613643858105274E-2</v>
      </c>
      <c r="L55" s="36">
        <f t="shared" si="56"/>
        <v>0.10208043139817323</v>
      </c>
      <c r="M55" s="36">
        <f t="shared" si="57"/>
        <v>0.10203194310866756</v>
      </c>
      <c r="N55" s="262">
        <f t="shared" ref="N55:N60" si="59">F55/$F$53</f>
        <v>0.10646812457857877</v>
      </c>
      <c r="O55" s="37">
        <f t="shared" ref="O55:O60" si="60">G55/$G$53</f>
        <v>6.9007141073306924E-2</v>
      </c>
      <c r="P55" s="135">
        <f t="shared" ref="P55:P60" si="61">H55/$H$53</f>
        <v>6.8616477488812389E-2</v>
      </c>
      <c r="Q55" s="117">
        <f t="shared" ref="Q55:Q60" si="62">I55/$I$53</f>
        <v>6.5622971349827489E-2</v>
      </c>
      <c r="S55" s="209">
        <f t="shared" si="38"/>
        <v>-0.16837752039114925</v>
      </c>
      <c r="T55" s="146">
        <f t="shared" si="39"/>
        <v>-0.29935061389848999</v>
      </c>
    </row>
    <row r="56" spans="1:20" ht="19.5" customHeight="1" x14ac:dyDescent="0.25">
      <c r="A56" s="76"/>
      <c r="B56" s="2" t="s">
        <v>87</v>
      </c>
      <c r="C56" s="27">
        <f t="shared" si="52"/>
        <v>40804</v>
      </c>
      <c r="D56" s="28">
        <f t="shared" si="52"/>
        <v>80734</v>
      </c>
      <c r="E56" s="28">
        <f t="shared" si="52"/>
        <v>122357</v>
      </c>
      <c r="F56" s="28">
        <f t="shared" ref="F56" si="63">F40+F48</f>
        <v>61316</v>
      </c>
      <c r="G56" s="29">
        <f t="shared" si="52"/>
        <v>53636</v>
      </c>
      <c r="H56" s="27">
        <f t="shared" si="52"/>
        <v>40960</v>
      </c>
      <c r="I56" s="252">
        <f t="shared" si="52"/>
        <v>20173</v>
      </c>
      <c r="J56" s="13"/>
      <c r="K56" s="116">
        <f t="shared" si="55"/>
        <v>1.2554128719391769E-4</v>
      </c>
      <c r="L56" s="36">
        <f t="shared" si="56"/>
        <v>2.2948852308379272E-4</v>
      </c>
      <c r="M56" s="36">
        <f t="shared" si="57"/>
        <v>3.4717470281226038E-4</v>
      </c>
      <c r="N56" s="262">
        <f t="shared" si="59"/>
        <v>1.6641556460707447E-4</v>
      </c>
      <c r="O56" s="37">
        <f t="shared" si="60"/>
        <v>1.9313803701104679E-4</v>
      </c>
      <c r="P56" s="135">
        <f t="shared" si="61"/>
        <v>1.9930258110077462E-4</v>
      </c>
      <c r="Q56" s="117">
        <f t="shared" si="62"/>
        <v>1.1288200511657147E-4</v>
      </c>
      <c r="S56" s="209">
        <f t="shared" si="38"/>
        <v>-0.50749511718749996</v>
      </c>
      <c r="T56" s="146">
        <f t="shared" si="39"/>
        <v>-8.6420575984203149E-3</v>
      </c>
    </row>
    <row r="57" spans="1:20" ht="19.5" customHeight="1" x14ac:dyDescent="0.25">
      <c r="A57" s="76"/>
      <c r="B57" s="2" t="s">
        <v>81</v>
      </c>
      <c r="C57" s="27">
        <f t="shared" si="52"/>
        <v>73977599</v>
      </c>
      <c r="D57" s="28">
        <f t="shared" si="52"/>
        <v>79685810</v>
      </c>
      <c r="E57" s="28">
        <f t="shared" si="52"/>
        <v>72249203</v>
      </c>
      <c r="F57" s="28">
        <f t="shared" ref="F57" si="64">F41+F49</f>
        <v>74198878</v>
      </c>
      <c r="G57" s="29">
        <f t="shared" si="52"/>
        <v>62360400</v>
      </c>
      <c r="H57" s="27">
        <f t="shared" si="52"/>
        <v>46522172</v>
      </c>
      <c r="I57" s="252">
        <f t="shared" si="52"/>
        <v>43279584</v>
      </c>
      <c r="J57" s="13"/>
      <c r="K57" s="116">
        <f t="shared" si="55"/>
        <v>0.22760619061796586</v>
      </c>
      <c r="L57" s="36">
        <f t="shared" si="56"/>
        <v>0.22650901537934107</v>
      </c>
      <c r="M57" s="36">
        <f t="shared" si="57"/>
        <v>0.20499926918727715</v>
      </c>
      <c r="N57" s="262">
        <f t="shared" si="59"/>
        <v>0.20138052344545368</v>
      </c>
      <c r="O57" s="37">
        <f t="shared" si="60"/>
        <v>0.22455375574658218</v>
      </c>
      <c r="P57" s="135">
        <f t="shared" si="61"/>
        <v>0.22636691792026822</v>
      </c>
      <c r="Q57" s="117">
        <f t="shared" si="62"/>
        <v>0.2421794588078662</v>
      </c>
      <c r="S57" s="209">
        <f t="shared" si="38"/>
        <v>-6.9699841185402955E-2</v>
      </c>
      <c r="T57" s="146">
        <f t="shared" si="39"/>
        <v>1.5812540887597981</v>
      </c>
    </row>
    <row r="58" spans="1:20" ht="19.5" customHeight="1" x14ac:dyDescent="0.25">
      <c r="A58" s="76"/>
      <c r="B58" s="2" t="s">
        <v>82</v>
      </c>
      <c r="C58" s="27">
        <f t="shared" si="52"/>
        <v>11221141</v>
      </c>
      <c r="D58" s="28">
        <f t="shared" si="52"/>
        <v>13525115</v>
      </c>
      <c r="E58" s="28">
        <f t="shared" si="52"/>
        <v>13685718</v>
      </c>
      <c r="F58" s="28">
        <f t="shared" ref="F58" si="65">F42+F50</f>
        <v>12211519</v>
      </c>
      <c r="G58" s="29">
        <f t="shared" si="52"/>
        <v>9025701</v>
      </c>
      <c r="H58" s="27">
        <f t="shared" si="52"/>
        <v>6629881</v>
      </c>
      <c r="I58" s="252">
        <f t="shared" si="52"/>
        <v>5388320</v>
      </c>
      <c r="J58" s="13"/>
      <c r="K58" s="116">
        <f t="shared" si="55"/>
        <v>3.4523980122645938E-2</v>
      </c>
      <c r="L58" s="36">
        <f t="shared" si="56"/>
        <v>3.8445495898734749E-2</v>
      </c>
      <c r="M58" s="36">
        <f t="shared" si="57"/>
        <v>3.8831738923170739E-2</v>
      </c>
      <c r="N58" s="262">
        <f t="shared" si="59"/>
        <v>3.3142847366022209E-2</v>
      </c>
      <c r="O58" s="37">
        <f t="shared" si="60"/>
        <v>3.2500674431140318E-2</v>
      </c>
      <c r="P58" s="135">
        <f t="shared" si="61"/>
        <v>3.2259579972924432E-2</v>
      </c>
      <c r="Q58" s="117">
        <f t="shared" si="62"/>
        <v>3.0151408606043938E-2</v>
      </c>
      <c r="S58" s="209">
        <f t="shared" si="38"/>
        <v>-0.18726746377499084</v>
      </c>
      <c r="T58" s="146">
        <f t="shared" si="39"/>
        <v>-0.21081713668804936</v>
      </c>
    </row>
    <row r="59" spans="1:20" ht="19.5" customHeight="1" x14ac:dyDescent="0.25">
      <c r="A59" s="76"/>
      <c r="B59" s="2" t="s">
        <v>83</v>
      </c>
      <c r="C59" s="27"/>
      <c r="D59" s="28"/>
      <c r="E59" s="28">
        <f t="shared" ref="E59:I60" si="66">E43+E51</f>
        <v>456</v>
      </c>
      <c r="F59" s="28">
        <f t="shared" ref="F59" si="67">F43+F51</f>
        <v>4573</v>
      </c>
      <c r="G59" s="29">
        <f t="shared" si="66"/>
        <v>2004</v>
      </c>
      <c r="H59" s="27">
        <f t="shared" si="66"/>
        <v>2004</v>
      </c>
      <c r="I59" s="252">
        <f t="shared" si="66"/>
        <v>0</v>
      </c>
      <c r="J59" s="13"/>
      <c r="K59" s="116">
        <f t="shared" si="55"/>
        <v>0</v>
      </c>
      <c r="L59" s="36">
        <f t="shared" si="56"/>
        <v>0</v>
      </c>
      <c r="M59" s="36">
        <f t="shared" si="57"/>
        <v>1.2938504906330716E-6</v>
      </c>
      <c r="N59" s="262">
        <f t="shared" si="59"/>
        <v>1.2411415893863782E-5</v>
      </c>
      <c r="O59" s="37">
        <f t="shared" si="60"/>
        <v>7.216209750356808E-6</v>
      </c>
      <c r="P59" s="135">
        <f t="shared" si="61"/>
        <v>9.751034485496883E-6</v>
      </c>
      <c r="Q59" s="117">
        <f t="shared" si="62"/>
        <v>0</v>
      </c>
      <c r="S59" s="209">
        <f t="shared" si="38"/>
        <v>-1</v>
      </c>
      <c r="T59" s="146">
        <f t="shared" si="39"/>
        <v>-9.7510344854968834E-4</v>
      </c>
    </row>
    <row r="60" spans="1:20" ht="19.5" customHeight="1" thickBot="1" x14ac:dyDescent="0.3">
      <c r="A60" s="205"/>
      <c r="B60" s="206" t="s">
        <v>85</v>
      </c>
      <c r="C60" s="77">
        <f>C44+C52</f>
        <v>21400980</v>
      </c>
      <c r="D60" s="208">
        <f>D44+D52</f>
        <v>20504491</v>
      </c>
      <c r="E60" s="208">
        <f t="shared" si="66"/>
        <v>22778054</v>
      </c>
      <c r="F60" s="208">
        <f t="shared" ref="F60" si="68">F44+F52</f>
        <v>22787567</v>
      </c>
      <c r="G60" s="78">
        <f t="shared" si="66"/>
        <v>21964433</v>
      </c>
      <c r="H60" s="77">
        <f t="shared" si="66"/>
        <v>16396024</v>
      </c>
      <c r="I60" s="350">
        <f t="shared" si="66"/>
        <v>16213885</v>
      </c>
      <c r="J60" s="13"/>
      <c r="K60" s="211">
        <f t="shared" si="55"/>
        <v>6.5844196069289498E-2</v>
      </c>
      <c r="L60" s="119">
        <f t="shared" si="56"/>
        <v>5.82845561495147E-2</v>
      </c>
      <c r="M60" s="119">
        <f t="shared" si="57"/>
        <v>6.4630255139400433E-2</v>
      </c>
      <c r="N60" s="119">
        <f t="shared" si="59"/>
        <v>6.1846921330917515E-2</v>
      </c>
      <c r="O60" s="133">
        <f t="shared" si="60"/>
        <v>7.9091794199430562E-2</v>
      </c>
      <c r="P60" s="352">
        <f t="shared" si="61"/>
        <v>7.9779538647222828E-2</v>
      </c>
      <c r="Q60" s="353">
        <f t="shared" si="62"/>
        <v>9.0727995316983168E-2</v>
      </c>
      <c r="S60" s="151">
        <f t="shared" si="38"/>
        <v>-1.1108729774974714E-2</v>
      </c>
      <c r="T60" s="148">
        <f t="shared" si="39"/>
        <v>1.094845666976034</v>
      </c>
    </row>
    <row r="61" spans="1:20" ht="19.5" customHeight="1" x14ac:dyDescent="0.25">
      <c r="C61" s="13"/>
      <c r="D61" s="13"/>
      <c r="E61" s="13"/>
      <c r="F61" s="13"/>
      <c r="K61" s="397"/>
    </row>
    <row r="62" spans="1:20" ht="19.5" customHeight="1" x14ac:dyDescent="0.25"/>
    <row r="63" spans="1:20" x14ac:dyDescent="0.25">
      <c r="A63" s="1" t="s">
        <v>38</v>
      </c>
      <c r="K63" s="1" t="str">
        <f>S3</f>
        <v>VARIAÇÃO (JAN.-SET)</v>
      </c>
    </row>
    <row r="64" spans="1:20" ht="15.75" thickBot="1" x14ac:dyDescent="0.3"/>
    <row r="65" spans="1:11" ht="24" customHeight="1" x14ac:dyDescent="0.25">
      <c r="A65" s="461" t="s">
        <v>93</v>
      </c>
      <c r="B65" s="487"/>
      <c r="C65" s="463">
        <v>2016</v>
      </c>
      <c r="D65" s="456">
        <v>2017</v>
      </c>
      <c r="E65" s="456">
        <v>2018</v>
      </c>
      <c r="F65" s="456">
        <v>2019</v>
      </c>
      <c r="G65" s="467">
        <v>2020</v>
      </c>
      <c r="H65" s="470" t="str">
        <f>H5</f>
        <v>janeiro - setembro</v>
      </c>
      <c r="I65" s="469"/>
      <c r="K65" s="471" t="s">
        <v>99</v>
      </c>
    </row>
    <row r="66" spans="1:11" ht="20.25" customHeight="1" thickBot="1" x14ac:dyDescent="0.3">
      <c r="A66" s="462"/>
      <c r="B66" s="488"/>
      <c r="C66" s="481"/>
      <c r="D66" s="457"/>
      <c r="E66" s="457"/>
      <c r="F66" s="457"/>
      <c r="G66" s="486"/>
      <c r="H66" s="314">
        <v>2020</v>
      </c>
      <c r="I66" s="251">
        <v>2021</v>
      </c>
      <c r="K66" s="472"/>
    </row>
    <row r="67" spans="1:11" ht="20.100000000000001" customHeight="1" thickBot="1" x14ac:dyDescent="0.3">
      <c r="A67" s="22" t="s">
        <v>48</v>
      </c>
      <c r="B67" s="23"/>
      <c r="C67" s="69">
        <f t="shared" ref="C67:I72" si="69">C37/C7</f>
        <v>4.3607267461763808</v>
      </c>
      <c r="D67" s="216">
        <f t="shared" si="69"/>
        <v>4.3688660485568471</v>
      </c>
      <c r="E67" s="216">
        <f t="shared" si="69"/>
        <v>4.2553963546621869</v>
      </c>
      <c r="F67" s="216">
        <f t="shared" ref="F67:G67" si="70">F37/F7</f>
        <v>4.2796460972023116</v>
      </c>
      <c r="G67" s="216">
        <f t="shared" si="70"/>
        <v>4.2715937448963448</v>
      </c>
      <c r="H67" s="358">
        <f t="shared" si="69"/>
        <v>4.2829460018290968</v>
      </c>
      <c r="I67" s="359">
        <f t="shared" si="69"/>
        <v>4.2502405784801836</v>
      </c>
      <c r="K67" s="43">
        <f>(I67-H67)/H67</f>
        <v>-7.6361979195969081E-3</v>
      </c>
    </row>
    <row r="68" spans="1:11" ht="20.100000000000001" customHeight="1" x14ac:dyDescent="0.25">
      <c r="A68" s="76"/>
      <c r="B68" s="204" t="s">
        <v>79</v>
      </c>
      <c r="C68" s="217">
        <f t="shared" si="69"/>
        <v>4.0522028895672024</v>
      </c>
      <c r="D68" s="218">
        <f t="shared" si="69"/>
        <v>4.0319616437255634</v>
      </c>
      <c r="E68" s="218">
        <f t="shared" si="69"/>
        <v>3.9730258098124351</v>
      </c>
      <c r="F68" s="218">
        <f t="shared" ref="F68:G68" si="71">F38/F8</f>
        <v>4.010176148614069</v>
      </c>
      <c r="G68" s="218">
        <f t="shared" si="71"/>
        <v>4.0552067883970153</v>
      </c>
      <c r="H68" s="217">
        <f t="shared" si="69"/>
        <v>4.0541154557491401</v>
      </c>
      <c r="I68" s="360">
        <f t="shared" si="69"/>
        <v>3.9773292600099994</v>
      </c>
      <c r="K68" s="364">
        <f t="shared" ref="K68:K90" si="72">(I68-H68)/H68</f>
        <v>-1.8940308083789329E-2</v>
      </c>
    </row>
    <row r="69" spans="1:11" ht="20.100000000000001" customHeight="1" x14ac:dyDescent="0.25">
      <c r="A69" s="76"/>
      <c r="B69" s="204" t="s">
        <v>80</v>
      </c>
      <c r="C69" s="217">
        <f t="shared" si="69"/>
        <v>4.8232437581677328</v>
      </c>
      <c r="D69" s="218">
        <f t="shared" si="69"/>
        <v>4.9457229268549083</v>
      </c>
      <c r="E69" s="218">
        <f t="shared" si="69"/>
        <v>4.6337391431745507</v>
      </c>
      <c r="F69" s="218">
        <f t="shared" ref="F69:G69" si="73">F39/F9</f>
        <v>4.4643065064160572</v>
      </c>
      <c r="G69" s="218">
        <f t="shared" si="73"/>
        <v>4.103006615816259</v>
      </c>
      <c r="H69" s="217">
        <f t="shared" si="69"/>
        <v>4.1421262879010889</v>
      </c>
      <c r="I69" s="360">
        <f t="shared" si="69"/>
        <v>4.1351896954593546</v>
      </c>
      <c r="K69" s="58">
        <f t="shared" si="72"/>
        <v>-1.6746453293796898E-3</v>
      </c>
    </row>
    <row r="70" spans="1:11" ht="20.100000000000001" customHeight="1" x14ac:dyDescent="0.25">
      <c r="A70" s="76"/>
      <c r="B70" s="204" t="s">
        <v>87</v>
      </c>
      <c r="C70" s="217">
        <f t="shared" si="69"/>
        <v>1.2000470560555261</v>
      </c>
      <c r="D70" s="218">
        <f t="shared" si="69"/>
        <v>1.7223988223497535</v>
      </c>
      <c r="E70" s="218">
        <f t="shared" si="69"/>
        <v>1.7286945464820571</v>
      </c>
      <c r="F70" s="218">
        <f t="shared" ref="F70:G70" si="74">F40/F10</f>
        <v>1.3900773782430587</v>
      </c>
      <c r="G70" s="218">
        <f t="shared" si="74"/>
        <v>1.3648760440850747</v>
      </c>
      <c r="H70" s="217">
        <f t="shared" si="69"/>
        <v>1.3854096201089472</v>
      </c>
      <c r="I70" s="360">
        <f t="shared" si="69"/>
        <v>1.3484266558857221</v>
      </c>
      <c r="K70" s="58">
        <f t="shared" si="72"/>
        <v>-2.6694606191861734E-2</v>
      </c>
    </row>
    <row r="71" spans="1:11" ht="20.100000000000001" customHeight="1" x14ac:dyDescent="0.25">
      <c r="A71" s="76"/>
      <c r="B71" s="204" t="s">
        <v>81</v>
      </c>
      <c r="C71" s="217">
        <f t="shared" si="69"/>
        <v>5.6827841073678815</v>
      </c>
      <c r="D71" s="218">
        <f t="shared" si="69"/>
        <v>5.5818394429576799</v>
      </c>
      <c r="E71" s="218">
        <f t="shared" si="69"/>
        <v>5.3659016515150952</v>
      </c>
      <c r="F71" s="218">
        <f t="shared" ref="F71:G71" si="75">F41/F11</f>
        <v>5.5388074513778047</v>
      </c>
      <c r="G71" s="218">
        <f t="shared" si="75"/>
        <v>5.5827618989734704</v>
      </c>
      <c r="H71" s="217">
        <f t="shared" si="69"/>
        <v>5.5823673910274998</v>
      </c>
      <c r="I71" s="360">
        <f t="shared" si="69"/>
        <v>5.9070260488247373</v>
      </c>
      <c r="K71" s="58">
        <f t="shared" si="72"/>
        <v>5.8157880887427627E-2</v>
      </c>
    </row>
    <row r="72" spans="1:11" ht="20.100000000000001" customHeight="1" x14ac:dyDescent="0.25">
      <c r="A72" s="76"/>
      <c r="B72" s="2" t="s">
        <v>82</v>
      </c>
      <c r="C72" s="217">
        <f t="shared" si="69"/>
        <v>3.7635299791587644</v>
      </c>
      <c r="D72" s="218">
        <f t="shared" si="69"/>
        <v>3.7028383220923282</v>
      </c>
      <c r="E72" s="218">
        <f t="shared" si="69"/>
        <v>4.241242753790913</v>
      </c>
      <c r="F72" s="218">
        <f t="shared" ref="F72:G72" si="76">F42/F12</f>
        <v>4.5918663496255681</v>
      </c>
      <c r="G72" s="218">
        <f t="shared" si="76"/>
        <v>4.3762281771055216</v>
      </c>
      <c r="H72" s="217">
        <f t="shared" si="69"/>
        <v>4.5629823382607029</v>
      </c>
      <c r="I72" s="360">
        <f t="shared" si="69"/>
        <v>3.9253362902890991</v>
      </c>
      <c r="K72" s="58">
        <f t="shared" si="72"/>
        <v>-0.13974326453664487</v>
      </c>
    </row>
    <row r="73" spans="1:11" ht="20.100000000000001" customHeight="1" x14ac:dyDescent="0.25">
      <c r="A73" s="76"/>
      <c r="B73" s="2" t="s">
        <v>83</v>
      </c>
      <c r="C73" s="217"/>
      <c r="D73" s="218"/>
      <c r="E73" s="218"/>
      <c r="F73" s="218"/>
      <c r="G73" s="218"/>
      <c r="H73" s="217"/>
      <c r="I73" s="360"/>
      <c r="K73" s="58"/>
    </row>
    <row r="74" spans="1:11" ht="20.100000000000001" customHeight="1" thickBot="1" x14ac:dyDescent="0.3">
      <c r="A74" s="76"/>
      <c r="B74" s="2" t="s">
        <v>85</v>
      </c>
      <c r="C74" s="217">
        <f t="shared" ref="C74:E77" si="77">C44/C14</f>
        <v>1.8700899615654336</v>
      </c>
      <c r="D74" s="218">
        <f t="shared" si="77"/>
        <v>3.5003185946106892</v>
      </c>
      <c r="E74" s="218">
        <f t="shared" si="77"/>
        <v>2.6837821809061744</v>
      </c>
      <c r="F74" s="218">
        <f t="shared" ref="F74:G74" si="78">F44/F14</f>
        <v>2.1013277584411889</v>
      </c>
      <c r="G74" s="218">
        <f t="shared" si="78"/>
        <v>1.9844379596893353</v>
      </c>
      <c r="H74" s="217">
        <f t="shared" ref="H74:H90" si="79">H44/H14</f>
        <v>1.9445142545080512</v>
      </c>
      <c r="I74" s="360">
        <f t="shared" ref="I74:I90" si="80">I44/I14</f>
        <v>2.9177457174007198</v>
      </c>
      <c r="K74" s="64">
        <f t="shared" si="72"/>
        <v>0.50050106891033797</v>
      </c>
    </row>
    <row r="75" spans="1:11" ht="20.100000000000001" customHeight="1" thickBot="1" x14ac:dyDescent="0.3">
      <c r="A75" s="22" t="s">
        <v>47</v>
      </c>
      <c r="B75" s="23"/>
      <c r="C75" s="69">
        <f t="shared" si="77"/>
        <v>1.1651844962701983</v>
      </c>
      <c r="D75" s="216">
        <f t="shared" si="77"/>
        <v>1.1939999104830223</v>
      </c>
      <c r="E75" s="216">
        <f t="shared" si="77"/>
        <v>1.3421143788134609</v>
      </c>
      <c r="F75" s="216">
        <f t="shared" ref="F75:G75" si="81">F45/F15</f>
        <v>1.3354558198048403</v>
      </c>
      <c r="G75" s="216">
        <f t="shared" si="81"/>
        <v>1.3358091343645904</v>
      </c>
      <c r="H75" s="69">
        <f t="shared" si="79"/>
        <v>1.336051050098199</v>
      </c>
      <c r="I75" s="238">
        <f t="shared" si="80"/>
        <v>1.3423899485530639</v>
      </c>
      <c r="K75" s="43">
        <f t="shared" si="72"/>
        <v>4.7445031792752229E-3</v>
      </c>
    </row>
    <row r="76" spans="1:11" ht="20.100000000000001" customHeight="1" x14ac:dyDescent="0.25">
      <c r="A76" s="76"/>
      <c r="B76" s="2" t="s">
        <v>79</v>
      </c>
      <c r="C76" s="217">
        <f t="shared" si="77"/>
        <v>1.102517518139674</v>
      </c>
      <c r="D76" s="218">
        <f t="shared" si="77"/>
        <v>1.1163774040161705</v>
      </c>
      <c r="E76" s="218">
        <f t="shared" si="77"/>
        <v>1.2677391708388333</v>
      </c>
      <c r="F76" s="218">
        <f t="shared" ref="F76:G76" si="82">F46/F16</f>
        <v>1.2380498092625254</v>
      </c>
      <c r="G76" s="218">
        <f t="shared" si="82"/>
        <v>1.2721268541931572</v>
      </c>
      <c r="H76" s="217">
        <f t="shared" si="79"/>
        <v>1.2684148784297944</v>
      </c>
      <c r="I76" s="360">
        <f t="shared" si="80"/>
        <v>1.2724336277802371</v>
      </c>
      <c r="K76" s="364">
        <f t="shared" si="72"/>
        <v>3.1683240387542469E-3</v>
      </c>
    </row>
    <row r="77" spans="1:11" ht="20.100000000000001" customHeight="1" x14ac:dyDescent="0.25">
      <c r="A77" s="76"/>
      <c r="B77" s="2" t="s">
        <v>80</v>
      </c>
      <c r="C77" s="217">
        <f t="shared" si="77"/>
        <v>3.6237316798196169</v>
      </c>
      <c r="D77" s="218">
        <f t="shared" si="77"/>
        <v>3.5576735203907757</v>
      </c>
      <c r="E77" s="218">
        <f t="shared" si="77"/>
        <v>1.3755840856507735</v>
      </c>
      <c r="F77" s="218">
        <f t="shared" ref="F77:G77" si="83">F47/F17</f>
        <v>1.1544637248743719</v>
      </c>
      <c r="G77" s="218">
        <f t="shared" si="83"/>
        <v>0.86937078651685396</v>
      </c>
      <c r="H77" s="217">
        <f t="shared" si="79"/>
        <v>0.83607750141475112</v>
      </c>
      <c r="I77" s="360">
        <f t="shared" si="80"/>
        <v>1.0970745384330529</v>
      </c>
      <c r="K77" s="58">
        <f t="shared" si="72"/>
        <v>0.31216847311004192</v>
      </c>
    </row>
    <row r="78" spans="1:11" ht="20.100000000000001" customHeight="1" x14ac:dyDescent="0.25">
      <c r="A78" s="76"/>
      <c r="B78" s="2" t="s">
        <v>87</v>
      </c>
      <c r="C78" s="217"/>
      <c r="D78" s="218"/>
      <c r="E78" s="218"/>
      <c r="F78" s="218"/>
      <c r="G78" s="218"/>
      <c r="H78" s="217">
        <f t="shared" si="79"/>
        <v>1.23003003003003</v>
      </c>
      <c r="I78" s="360">
        <f t="shared" si="80"/>
        <v>1.2196969696969697</v>
      </c>
      <c r="K78" s="58">
        <f t="shared" si="72"/>
        <v>-8.4006569602272062E-3</v>
      </c>
    </row>
    <row r="79" spans="1:11" ht="20.100000000000001" customHeight="1" x14ac:dyDescent="0.25">
      <c r="A79" s="76"/>
      <c r="B79" s="2" t="s">
        <v>81</v>
      </c>
      <c r="C79" s="217">
        <f t="shared" ref="C79:E80" si="84">C49/C19</f>
        <v>1.8981239757911577</v>
      </c>
      <c r="D79" s="218">
        <f t="shared" si="84"/>
        <v>1.9696153245152437</v>
      </c>
      <c r="E79" s="218">
        <f t="shared" si="84"/>
        <v>2.0736778551369759</v>
      </c>
      <c r="F79" s="218">
        <f t="shared" ref="F79:G79" si="85">F49/F19</f>
        <v>2.16216371773517</v>
      </c>
      <c r="G79" s="218">
        <f t="shared" si="85"/>
        <v>2.1888071644952252</v>
      </c>
      <c r="H79" s="217">
        <f t="shared" si="79"/>
        <v>2.1850980388527299</v>
      </c>
      <c r="I79" s="360">
        <f t="shared" si="80"/>
        <v>2.2274517118476638</v>
      </c>
      <c r="K79" s="58">
        <f t="shared" si="72"/>
        <v>1.9382962339379226E-2</v>
      </c>
    </row>
    <row r="80" spans="1:11" ht="20.100000000000001" customHeight="1" x14ac:dyDescent="0.25">
      <c r="A80" s="76"/>
      <c r="B80" s="2" t="s">
        <v>82</v>
      </c>
      <c r="C80" s="217">
        <f t="shared" si="84"/>
        <v>0.98625533815988875</v>
      </c>
      <c r="D80" s="218">
        <f t="shared" si="84"/>
        <v>0.97945810292732172</v>
      </c>
      <c r="E80" s="218">
        <f t="shared" si="84"/>
        <v>1.0752321369095725</v>
      </c>
      <c r="F80" s="218">
        <f t="shared" ref="F80:G80" si="86">F50/F20</f>
        <v>1.0388874025453827</v>
      </c>
      <c r="G80" s="218">
        <f t="shared" si="86"/>
        <v>1.0286257179075557</v>
      </c>
      <c r="H80" s="217">
        <f t="shared" si="79"/>
        <v>1.0271269060321213</v>
      </c>
      <c r="I80" s="360">
        <f t="shared" si="80"/>
        <v>1.0220917407383379</v>
      </c>
      <c r="K80" s="58">
        <f t="shared" si="72"/>
        <v>-4.9021842035418218E-3</v>
      </c>
    </row>
    <row r="81" spans="1:11" ht="20.100000000000001" customHeight="1" x14ac:dyDescent="0.25">
      <c r="A81" s="76"/>
      <c r="B81" s="2" t="s">
        <v>83</v>
      </c>
      <c r="C81" s="217"/>
      <c r="D81" s="218"/>
      <c r="E81" s="218">
        <f t="shared" ref="E81:G90" si="87">E51/E21</f>
        <v>1.7142857142857142</v>
      </c>
      <c r="F81" s="218">
        <f t="shared" si="87"/>
        <v>1.6877828054298643</v>
      </c>
      <c r="G81" s="218">
        <f t="shared" si="87"/>
        <v>1.6666666666666667</v>
      </c>
      <c r="H81" s="217">
        <f t="shared" si="79"/>
        <v>1.6666666666666667</v>
      </c>
      <c r="I81" s="360"/>
      <c r="K81" s="58">
        <f t="shared" si="72"/>
        <v>-1</v>
      </c>
    </row>
    <row r="82" spans="1:11" ht="20.100000000000001" customHeight="1" thickBot="1" x14ac:dyDescent="0.3">
      <c r="A82" s="76"/>
      <c r="B82" s="2" t="s">
        <v>85</v>
      </c>
      <c r="C82" s="220">
        <f t="shared" ref="C82:D88" si="88">C52/C22</f>
        <v>0.80850063389424598</v>
      </c>
      <c r="D82" s="221">
        <f t="shared" si="88"/>
        <v>0.82026955014475089</v>
      </c>
      <c r="E82" s="221">
        <f t="shared" si="87"/>
        <v>0.99512438068627362</v>
      </c>
      <c r="F82" s="221">
        <f t="shared" si="87"/>
        <v>1.0088468323360724</v>
      </c>
      <c r="G82" s="221">
        <f t="shared" si="87"/>
        <v>0.92898477535363178</v>
      </c>
      <c r="H82" s="217">
        <f t="shared" si="79"/>
        <v>0.93325509472327206</v>
      </c>
      <c r="I82" s="360">
        <f t="shared" si="80"/>
        <v>0.90003873603355533</v>
      </c>
      <c r="K82" s="64">
        <f t="shared" si="72"/>
        <v>-3.5591939307404494E-2</v>
      </c>
    </row>
    <row r="83" spans="1:11" ht="20.100000000000001" customHeight="1" thickBot="1" x14ac:dyDescent="0.3">
      <c r="A83" s="113" t="s">
        <v>31</v>
      </c>
      <c r="B83" s="140"/>
      <c r="C83" s="223">
        <f t="shared" si="88"/>
        <v>2.2085980084340191</v>
      </c>
      <c r="D83" s="197">
        <f t="shared" si="88"/>
        <v>2.2692122767291418</v>
      </c>
      <c r="E83" s="197">
        <f>E53/E23</f>
        <v>2.3654983434630283</v>
      </c>
      <c r="F83" s="197">
        <f t="shared" ref="F83:G83" si="89">F53/F23</f>
        <v>2.3973610213282766</v>
      </c>
      <c r="G83" s="197">
        <f t="shared" si="89"/>
        <v>2.0018455655078404</v>
      </c>
      <c r="H83" s="361">
        <f t="shared" si="79"/>
        <v>1.9873801819288948</v>
      </c>
      <c r="I83" s="362">
        <f t="shared" si="80"/>
        <v>1.8300254823973106</v>
      </c>
      <c r="K83" s="174">
        <f t="shared" si="72"/>
        <v>-7.9176949112403958E-2</v>
      </c>
    </row>
    <row r="84" spans="1:11" ht="20.100000000000001" customHeight="1" x14ac:dyDescent="0.25">
      <c r="A84" s="76"/>
      <c r="B84" s="2" t="s">
        <v>79</v>
      </c>
      <c r="C84" s="217">
        <f t="shared" si="88"/>
        <v>2.2427271848746191</v>
      </c>
      <c r="D84" s="218">
        <f t="shared" si="88"/>
        <v>2.2389405647573151</v>
      </c>
      <c r="E84" s="218">
        <f t="shared" si="87"/>
        <v>2.3500339940941997</v>
      </c>
      <c r="F84" s="218">
        <f t="shared" si="87"/>
        <v>2.3408639069507524</v>
      </c>
      <c r="G84" s="218">
        <f t="shared" si="87"/>
        <v>1.9631422278221544</v>
      </c>
      <c r="H84" s="217">
        <f t="shared" si="79"/>
        <v>1.9407255644285968</v>
      </c>
      <c r="I84" s="360">
        <f t="shared" si="80"/>
        <v>1.7710314927007307</v>
      </c>
      <c r="K84" s="364">
        <f t="shared" si="72"/>
        <v>-8.7438468806808722E-2</v>
      </c>
    </row>
    <row r="85" spans="1:11" ht="20.100000000000001" customHeight="1" x14ac:dyDescent="0.25">
      <c r="A85" s="76"/>
      <c r="B85" s="2" t="s">
        <v>80</v>
      </c>
      <c r="C85" s="217">
        <f t="shared" si="88"/>
        <v>4.8119940048809466</v>
      </c>
      <c r="D85" s="218">
        <f t="shared" si="88"/>
        <v>4.9373233152999569</v>
      </c>
      <c r="E85" s="218">
        <f t="shared" si="87"/>
        <v>4.624503000994995</v>
      </c>
      <c r="F85" s="218">
        <f t="shared" si="87"/>
        <v>4.4451995202647794</v>
      </c>
      <c r="G85" s="218">
        <f t="shared" si="87"/>
        <v>4.0724277129658715</v>
      </c>
      <c r="H85" s="217">
        <f t="shared" si="79"/>
        <v>4.1064011072449942</v>
      </c>
      <c r="I85" s="360">
        <f t="shared" si="80"/>
        <v>4.1150382050101619</v>
      </c>
      <c r="K85" s="58">
        <f t="shared" si="72"/>
        <v>2.1033254033389881E-3</v>
      </c>
    </row>
    <row r="86" spans="1:11" ht="20.100000000000001" customHeight="1" x14ac:dyDescent="0.25">
      <c r="A86" s="76"/>
      <c r="B86" s="2" t="s">
        <v>87</v>
      </c>
      <c r="C86" s="217">
        <f t="shared" si="88"/>
        <v>1.2000470560555261</v>
      </c>
      <c r="D86" s="218">
        <f t="shared" si="88"/>
        <v>1.7223988223497535</v>
      </c>
      <c r="E86" s="218">
        <f t="shared" si="87"/>
        <v>1.7286945464820571</v>
      </c>
      <c r="F86" s="218">
        <f t="shared" si="87"/>
        <v>1.3893143608102596</v>
      </c>
      <c r="G86" s="218">
        <f t="shared" si="87"/>
        <v>1.3579765551814063</v>
      </c>
      <c r="H86" s="217">
        <f t="shared" si="79"/>
        <v>1.3767141704759345</v>
      </c>
      <c r="I86" s="360">
        <f t="shared" si="80"/>
        <v>1.3472917918920724</v>
      </c>
      <c r="K86" s="58">
        <f t="shared" si="72"/>
        <v>-2.1371450381520142E-2</v>
      </c>
    </row>
    <row r="87" spans="1:11" ht="20.100000000000001" customHeight="1" x14ac:dyDescent="0.25">
      <c r="A87" s="76"/>
      <c r="B87" s="2" t="s">
        <v>81</v>
      </c>
      <c r="C87" s="217">
        <f t="shared" si="88"/>
        <v>2.9827863289603198</v>
      </c>
      <c r="D87" s="218">
        <f t="shared" si="88"/>
        <v>3.0487845331072214</v>
      </c>
      <c r="E87" s="218">
        <f t="shared" si="87"/>
        <v>2.9918251668235269</v>
      </c>
      <c r="F87" s="218">
        <f t="shared" si="87"/>
        <v>3.1644058663513017</v>
      </c>
      <c r="G87" s="218">
        <f t="shared" si="87"/>
        <v>2.8901628820652872</v>
      </c>
      <c r="H87" s="217">
        <f t="shared" si="79"/>
        <v>2.8674633059494745</v>
      </c>
      <c r="I87" s="360">
        <f t="shared" si="80"/>
        <v>2.7381463001581281</v>
      </c>
      <c r="K87" s="58">
        <f t="shared" si="72"/>
        <v>-4.5098050783435213E-2</v>
      </c>
    </row>
    <row r="88" spans="1:11" ht="20.100000000000001" customHeight="1" x14ac:dyDescent="0.25">
      <c r="A88" s="76"/>
      <c r="B88" s="2" t="s">
        <v>82</v>
      </c>
      <c r="C88" s="217">
        <f t="shared" si="88"/>
        <v>1.9168367074143802</v>
      </c>
      <c r="D88" s="218">
        <f t="shared" si="88"/>
        <v>1.9705822616759467</v>
      </c>
      <c r="E88" s="218">
        <f t="shared" si="87"/>
        <v>2.2863621517907782</v>
      </c>
      <c r="F88" s="218">
        <f t="shared" si="87"/>
        <v>2.3450719574843908</v>
      </c>
      <c r="G88" s="218">
        <f t="shared" si="87"/>
        <v>1.8357140169523412</v>
      </c>
      <c r="H88" s="217">
        <f t="shared" si="79"/>
        <v>1.8489838354637003</v>
      </c>
      <c r="I88" s="360">
        <f t="shared" si="80"/>
        <v>1.4844486515405888</v>
      </c>
      <c r="K88" s="58">
        <f t="shared" si="72"/>
        <v>-0.19715433792945569</v>
      </c>
    </row>
    <row r="89" spans="1:11" ht="20.100000000000001" customHeight="1" x14ac:dyDescent="0.25">
      <c r="A89" s="76"/>
      <c r="B89" s="2" t="s">
        <v>83</v>
      </c>
      <c r="C89" s="217"/>
      <c r="D89" s="218"/>
      <c r="E89" s="218">
        <f t="shared" si="87"/>
        <v>1.7142857142857142</v>
      </c>
      <c r="F89" s="218">
        <f t="shared" si="87"/>
        <v>3.3018050541516244</v>
      </c>
      <c r="G89" s="218">
        <f t="shared" si="87"/>
        <v>3.4791666666666665</v>
      </c>
      <c r="H89" s="217">
        <f t="shared" si="79"/>
        <v>3.4791666666666665</v>
      </c>
      <c r="I89" s="360"/>
      <c r="K89" s="58">
        <f t="shared" si="72"/>
        <v>-1</v>
      </c>
    </row>
    <row r="90" spans="1:11" ht="20.100000000000001" customHeight="1" thickBot="1" x14ac:dyDescent="0.3">
      <c r="A90" s="205"/>
      <c r="B90" s="206" t="s">
        <v>85</v>
      </c>
      <c r="C90" s="220">
        <f>C60/C30</f>
        <v>0.82204908168838542</v>
      </c>
      <c r="D90" s="221">
        <f>D60/D30</f>
        <v>0.83867744257933441</v>
      </c>
      <c r="E90" s="221">
        <f t="shared" si="87"/>
        <v>1.0055573488595</v>
      </c>
      <c r="F90" s="221">
        <f t="shared" si="87"/>
        <v>1.0264779403275612</v>
      </c>
      <c r="G90" s="221">
        <f t="shared" si="87"/>
        <v>0.93995885129227463</v>
      </c>
      <c r="H90" s="220">
        <f t="shared" si="79"/>
        <v>0.94423917619341324</v>
      </c>
      <c r="I90" s="363">
        <f t="shared" si="80"/>
        <v>0.91529178110247211</v>
      </c>
      <c r="K90" s="64">
        <f t="shared" si="72"/>
        <v>-3.0656846083890604E-2</v>
      </c>
    </row>
    <row r="91" spans="1:11" ht="20.100000000000001" customHeight="1" x14ac:dyDescent="0.25"/>
    <row r="92" spans="1:11" ht="15.75" x14ac:dyDescent="0.25">
      <c r="A92" s="139" t="s">
        <v>50</v>
      </c>
    </row>
  </sheetData>
  <mergeCells count="36">
    <mergeCell ref="K65:K66"/>
    <mergeCell ref="A65:B66"/>
    <mergeCell ref="C65:C66"/>
    <mergeCell ref="D65:D66"/>
    <mergeCell ref="E65:E66"/>
    <mergeCell ref="G65:G66"/>
    <mergeCell ref="H65:I65"/>
    <mergeCell ref="F65:F66"/>
    <mergeCell ref="S35:T35"/>
    <mergeCell ref="A35:B36"/>
    <mergeCell ref="C35:C36"/>
    <mergeCell ref="D35:D36"/>
    <mergeCell ref="E35:E36"/>
    <mergeCell ref="G35:G36"/>
    <mergeCell ref="H35:I35"/>
    <mergeCell ref="K35:K36"/>
    <mergeCell ref="L35:L36"/>
    <mergeCell ref="M35:M36"/>
    <mergeCell ref="O35:O36"/>
    <mergeCell ref="P35:Q35"/>
    <mergeCell ref="F35:F36"/>
    <mergeCell ref="N35:N36"/>
    <mergeCell ref="S5:T5"/>
    <mergeCell ref="A5:B6"/>
    <mergeCell ref="C5:C6"/>
    <mergeCell ref="D5:D6"/>
    <mergeCell ref="E5:E6"/>
    <mergeCell ref="G5:G6"/>
    <mergeCell ref="H5:I5"/>
    <mergeCell ref="K5:K6"/>
    <mergeCell ref="L5:L6"/>
    <mergeCell ref="M5:M6"/>
    <mergeCell ref="O5:O6"/>
    <mergeCell ref="P5:Q5"/>
    <mergeCell ref="F5:F6"/>
    <mergeCell ref="N5:N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S7:T30</xm:sqref>
        </x14:conditionalFormatting>
        <x14:conditionalFormatting xmlns:xm="http://schemas.microsoft.com/office/excel/2006/main">
          <x14:cfRule type="iconSet" priority="109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S37:T60</xm:sqref>
        </x14:conditionalFormatting>
        <x14:conditionalFormatting xmlns:xm="http://schemas.microsoft.com/office/excel/2006/main">
          <x14:cfRule type="iconSet" priority="112" id="{4498C8FE-D0E4-4807-A42A-4AAF376B3A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K67:K90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5"/>
  <sheetViews>
    <sheetView topLeftCell="A4" workbookViewId="0">
      <selection activeCell="B26" sqref="B26:D27"/>
    </sheetView>
  </sheetViews>
  <sheetFormatPr defaultRowHeight="15" x14ac:dyDescent="0.25"/>
  <cols>
    <col min="1" max="1" width="21.28515625" customWidth="1"/>
    <col min="2" max="2" width="14.140625" customWidth="1"/>
    <col min="3" max="3" width="13.140625" bestFit="1" customWidth="1"/>
    <col min="4" max="4" width="13.140625" customWidth="1"/>
    <col min="5" max="5" width="9" bestFit="1" customWidth="1"/>
    <col min="6" max="6" width="7" customWidth="1"/>
    <col min="7" max="7" width="21.5703125" customWidth="1"/>
    <col min="8" max="8" width="18" bestFit="1" customWidth="1"/>
    <col min="9" max="9" width="11.140625" bestFit="1" customWidth="1"/>
    <col min="10" max="10" width="10.140625" bestFit="1" customWidth="1"/>
    <col min="11" max="11" width="11.140625" bestFit="1" customWidth="1"/>
  </cols>
  <sheetData>
    <row r="1" spans="1:4" x14ac:dyDescent="0.25">
      <c r="B1">
        <v>2013</v>
      </c>
      <c r="C1">
        <v>2014</v>
      </c>
      <c r="D1">
        <v>2015</v>
      </c>
    </row>
    <row r="2" spans="1:4" x14ac:dyDescent="0.25">
      <c r="A2" s="3" t="s">
        <v>11</v>
      </c>
      <c r="B2" s="13">
        <f t="shared" ref="B2:B14" si="0">VLOOKUP(A2,$A$18:$D$33,2,0)</f>
        <v>41850368</v>
      </c>
      <c r="C2" s="13">
        <f t="shared" ref="C2:C14" si="1">VLOOKUP(A2,$A$18:$D$33,3,0)</f>
        <v>41112966</v>
      </c>
      <c r="D2" s="13">
        <f t="shared" ref="D2:D14" si="2">VLOOKUP(A2,$A$18:$D$33,4,0)</f>
        <v>42790944</v>
      </c>
    </row>
    <row r="3" spans="1:4" x14ac:dyDescent="0.25">
      <c r="A3" s="2" t="s">
        <v>23</v>
      </c>
      <c r="B3" s="13">
        <f t="shared" si="0"/>
        <v>545229</v>
      </c>
      <c r="C3" s="13">
        <f t="shared" si="1"/>
        <v>500149</v>
      </c>
      <c r="D3" s="13">
        <f t="shared" si="2"/>
        <v>511828</v>
      </c>
    </row>
    <row r="4" spans="1:4" x14ac:dyDescent="0.25">
      <c r="A4" s="2" t="s">
        <v>17</v>
      </c>
      <c r="B4" s="13">
        <f t="shared" si="0"/>
        <v>27933287</v>
      </c>
      <c r="C4" s="13">
        <f t="shared" si="1"/>
        <v>29954472</v>
      </c>
      <c r="D4" s="13">
        <f t="shared" si="2"/>
        <v>33380140</v>
      </c>
    </row>
    <row r="5" spans="1:4" x14ac:dyDescent="0.25">
      <c r="A5" s="2" t="s">
        <v>9</v>
      </c>
      <c r="B5" s="13">
        <f t="shared" si="0"/>
        <v>749688</v>
      </c>
      <c r="C5" s="13">
        <f t="shared" si="1"/>
        <v>1052327</v>
      </c>
      <c r="D5" s="13">
        <f t="shared" si="2"/>
        <v>718930</v>
      </c>
    </row>
    <row r="6" spans="1:4" x14ac:dyDescent="0.25">
      <c r="A6" s="2" t="s">
        <v>21</v>
      </c>
      <c r="B6" s="13">
        <f t="shared" si="0"/>
        <v>49604</v>
      </c>
      <c r="C6" s="13">
        <f t="shared" si="1"/>
        <v>61580</v>
      </c>
      <c r="D6" s="13">
        <f t="shared" si="2"/>
        <v>51274</v>
      </c>
    </row>
    <row r="7" spans="1:4" x14ac:dyDescent="0.25">
      <c r="A7" s="2" t="s">
        <v>15</v>
      </c>
      <c r="B7" s="13">
        <f t="shared" si="0"/>
        <v>3157366</v>
      </c>
      <c r="C7" s="13">
        <f t="shared" si="1"/>
        <v>2572994</v>
      </c>
      <c r="D7" s="13">
        <f t="shared" si="2"/>
        <v>2349253</v>
      </c>
    </row>
    <row r="8" spans="1:4" x14ac:dyDescent="0.25">
      <c r="A8" s="2" t="s">
        <v>22</v>
      </c>
      <c r="B8" s="13">
        <f t="shared" si="0"/>
        <v>8689647</v>
      </c>
      <c r="C8" s="13">
        <f t="shared" si="1"/>
        <v>8672328</v>
      </c>
      <c r="D8" s="13">
        <f t="shared" si="2"/>
        <v>9376873</v>
      </c>
    </row>
    <row r="9" spans="1:4" x14ac:dyDescent="0.25">
      <c r="A9" s="2" t="s">
        <v>16</v>
      </c>
      <c r="B9" s="13">
        <f t="shared" si="0"/>
        <v>979722</v>
      </c>
      <c r="C9" s="13">
        <f t="shared" si="1"/>
        <v>1157857</v>
      </c>
      <c r="D9" s="13">
        <f t="shared" si="2"/>
        <v>971148</v>
      </c>
    </row>
    <row r="10" spans="1:4" x14ac:dyDescent="0.25">
      <c r="A10" s="2" t="s">
        <v>10</v>
      </c>
      <c r="B10" s="13">
        <f t="shared" si="0"/>
        <v>6826528</v>
      </c>
      <c r="C10" s="13">
        <f t="shared" si="1"/>
        <v>7426547</v>
      </c>
      <c r="D10" s="13">
        <f t="shared" si="2"/>
        <v>8697573</v>
      </c>
    </row>
    <row r="11" spans="1:4" x14ac:dyDescent="0.25">
      <c r="A11" s="2" t="s">
        <v>13</v>
      </c>
      <c r="B11" s="13">
        <f t="shared" si="0"/>
        <v>8038638</v>
      </c>
      <c r="C11" s="13">
        <f t="shared" si="1"/>
        <v>8190555</v>
      </c>
      <c r="D11" s="13">
        <f t="shared" si="2"/>
        <v>8106734</v>
      </c>
    </row>
    <row r="12" spans="1:4" x14ac:dyDescent="0.25">
      <c r="A12" s="2" t="s">
        <v>12</v>
      </c>
      <c r="B12" s="13">
        <f t="shared" si="0"/>
        <v>28637179</v>
      </c>
      <c r="C12" s="13">
        <f t="shared" si="1"/>
        <v>27639145</v>
      </c>
      <c r="D12" s="13">
        <f t="shared" si="2"/>
        <v>28209594</v>
      </c>
    </row>
    <row r="13" spans="1:4" x14ac:dyDescent="0.25">
      <c r="A13" s="2" t="s">
        <v>7</v>
      </c>
      <c r="B13" s="13">
        <f t="shared" si="0"/>
        <v>104244735</v>
      </c>
      <c r="C13" s="13">
        <f t="shared" si="1"/>
        <v>109415072</v>
      </c>
      <c r="D13" s="13">
        <f t="shared" si="2"/>
        <v>121693184</v>
      </c>
    </row>
    <row r="14" spans="1:4" x14ac:dyDescent="0.25">
      <c r="A14" s="2" t="s">
        <v>8</v>
      </c>
      <c r="B14" s="13">
        <f t="shared" si="0"/>
        <v>524313</v>
      </c>
      <c r="C14" s="13">
        <f t="shared" si="1"/>
        <v>513075</v>
      </c>
      <c r="D14" s="13">
        <f t="shared" si="2"/>
        <v>490437</v>
      </c>
    </row>
    <row r="16" spans="1:4" ht="15.75" thickBot="1" x14ac:dyDescent="0.3"/>
    <row r="17" spans="1:6" x14ac:dyDescent="0.25">
      <c r="A17" s="10" t="s">
        <v>24</v>
      </c>
      <c r="B17" s="11"/>
      <c r="C17" s="12"/>
      <c r="D17" s="12"/>
    </row>
    <row r="18" spans="1:6" x14ac:dyDescent="0.25">
      <c r="A18" s="5" t="s">
        <v>7</v>
      </c>
      <c r="B18" s="13">
        <v>104244735</v>
      </c>
      <c r="C18" s="13">
        <v>109415072</v>
      </c>
      <c r="D18" s="13">
        <v>121693184</v>
      </c>
      <c r="F18" s="5"/>
    </row>
    <row r="19" spans="1:6" x14ac:dyDescent="0.25">
      <c r="A19" s="5" t="s">
        <v>8</v>
      </c>
      <c r="B19" s="13">
        <v>524313</v>
      </c>
      <c r="C19" s="13">
        <v>513075</v>
      </c>
      <c r="D19" s="13">
        <v>490437</v>
      </c>
      <c r="F19" s="5"/>
    </row>
    <row r="20" spans="1:6" x14ac:dyDescent="0.25">
      <c r="A20" s="5" t="s">
        <v>15</v>
      </c>
      <c r="B20" s="13">
        <v>3157366</v>
      </c>
      <c r="C20" s="13">
        <v>2572994</v>
      </c>
      <c r="D20" s="13">
        <v>2349253</v>
      </c>
      <c r="F20" s="5"/>
    </row>
    <row r="21" spans="1:6" x14ac:dyDescent="0.25">
      <c r="A21" s="5" t="s">
        <v>16</v>
      </c>
      <c r="B21" s="13">
        <v>979722</v>
      </c>
      <c r="C21" s="13">
        <v>1157857</v>
      </c>
      <c r="D21" s="13">
        <v>971148</v>
      </c>
      <c r="F21" s="5"/>
    </row>
    <row r="22" spans="1:6" x14ac:dyDescent="0.25">
      <c r="A22" s="5" t="s">
        <v>9</v>
      </c>
      <c r="B22" s="13">
        <v>749688</v>
      </c>
      <c r="C22" s="13">
        <v>1052327</v>
      </c>
      <c r="D22" s="13">
        <v>718930</v>
      </c>
      <c r="F22" s="5"/>
    </row>
    <row r="23" spans="1:6" x14ac:dyDescent="0.25">
      <c r="A23" s="5" t="s">
        <v>17</v>
      </c>
      <c r="B23" s="13">
        <v>27933287</v>
      </c>
      <c r="C23" s="13">
        <v>29954472</v>
      </c>
      <c r="D23" s="13">
        <v>33380140</v>
      </c>
      <c r="F23" s="5"/>
    </row>
    <row r="24" spans="1:6" x14ac:dyDescent="0.25">
      <c r="A24" s="5" t="s">
        <v>10</v>
      </c>
      <c r="B24" s="13">
        <v>6826528</v>
      </c>
      <c r="C24" s="13">
        <v>7426547</v>
      </c>
      <c r="D24" s="13">
        <v>8697573</v>
      </c>
      <c r="F24" s="5"/>
    </row>
    <row r="25" spans="1:6" x14ac:dyDescent="0.25">
      <c r="A25" s="5" t="s">
        <v>18</v>
      </c>
      <c r="B25" s="13">
        <v>121583618</v>
      </c>
      <c r="C25" s="13">
        <v>113433879</v>
      </c>
      <c r="D25" s="13">
        <v>110933029</v>
      </c>
      <c r="F25" s="5"/>
    </row>
    <row r="26" spans="1:6" x14ac:dyDescent="0.25">
      <c r="A26" s="6" t="s">
        <v>19</v>
      </c>
      <c r="B26" s="13">
        <v>8478931</v>
      </c>
      <c r="C26" s="13">
        <v>6725021</v>
      </c>
      <c r="D26" s="13">
        <v>4586193</v>
      </c>
      <c r="F26" s="5"/>
    </row>
    <row r="27" spans="1:6" x14ac:dyDescent="0.25">
      <c r="A27" s="6" t="s">
        <v>20</v>
      </c>
      <c r="B27" s="13">
        <v>113104683</v>
      </c>
      <c r="C27" s="13">
        <v>106708857</v>
      </c>
      <c r="D27" s="13">
        <v>106346836</v>
      </c>
      <c r="F27" s="5"/>
    </row>
    <row r="28" spans="1:6" x14ac:dyDescent="0.25">
      <c r="A28" s="5" t="s">
        <v>11</v>
      </c>
      <c r="B28" s="13">
        <v>41850368</v>
      </c>
      <c r="C28" s="13">
        <v>41112966</v>
      </c>
      <c r="D28" s="13">
        <v>42790944</v>
      </c>
      <c r="F28" s="5"/>
    </row>
    <row r="29" spans="1:6" x14ac:dyDescent="0.25">
      <c r="A29" s="5" t="s">
        <v>12</v>
      </c>
      <c r="B29" s="13">
        <v>28637179</v>
      </c>
      <c r="C29" s="13">
        <v>27639145</v>
      </c>
      <c r="D29" s="13">
        <v>28209594</v>
      </c>
      <c r="F29" s="5"/>
    </row>
    <row r="30" spans="1:6" x14ac:dyDescent="0.25">
      <c r="A30" s="5" t="s">
        <v>13</v>
      </c>
      <c r="B30" s="13">
        <v>8038638</v>
      </c>
      <c r="C30" s="13">
        <v>8190555</v>
      </c>
      <c r="D30" s="13">
        <v>8106734</v>
      </c>
      <c r="F30" s="5"/>
    </row>
    <row r="31" spans="1:6" x14ac:dyDescent="0.25">
      <c r="A31" s="5" t="s">
        <v>21</v>
      </c>
      <c r="B31" s="8">
        <v>49604</v>
      </c>
      <c r="C31" s="9">
        <v>61580</v>
      </c>
      <c r="D31" s="9">
        <v>51274</v>
      </c>
      <c r="F31" s="5"/>
    </row>
    <row r="32" spans="1:6" x14ac:dyDescent="0.25">
      <c r="A32" s="5" t="s">
        <v>22</v>
      </c>
      <c r="B32" s="8">
        <v>8689647</v>
      </c>
      <c r="C32" s="9">
        <v>8672328</v>
      </c>
      <c r="D32" s="9">
        <v>9376873</v>
      </c>
    </row>
    <row r="33" spans="1:4" x14ac:dyDescent="0.25">
      <c r="A33" s="5" t="s">
        <v>23</v>
      </c>
      <c r="B33" s="8">
        <v>545229</v>
      </c>
      <c r="C33" s="9">
        <v>500149</v>
      </c>
      <c r="D33" s="9">
        <v>511828</v>
      </c>
    </row>
    <row r="34" spans="1:4" x14ac:dyDescent="0.25">
      <c r="A34" s="19" t="s">
        <v>24</v>
      </c>
      <c r="B34" s="13">
        <f>SUM(B18:B33)-B26-B27</f>
        <v>353809922</v>
      </c>
      <c r="C34" s="13">
        <f>SUM(C18:C33)-C26-C27</f>
        <v>351702946</v>
      </c>
      <c r="D34" s="13">
        <f>SUM(D18:D33)-D26-D27</f>
        <v>368280941</v>
      </c>
    </row>
    <row r="35" spans="1:4" x14ac:dyDescent="0.25">
      <c r="A35" s="19" t="s">
        <v>32</v>
      </c>
      <c r="B35" s="13">
        <f>B18+B19+B20+B21+B22+B23+B24+B28+B29+B30+B31+B32+B33</f>
        <v>232226304</v>
      </c>
      <c r="C35" s="13">
        <f>C18+C19+C20+C21+C22+C23+C24+C28+C29+C30+C31+C32+C33</f>
        <v>238269067</v>
      </c>
      <c r="D35" s="13">
        <f>D18+D19+D20+D21+D22+D23+D24+D28+D29+D30+D31+D32+D33</f>
        <v>257347912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3"/>
  <sheetViews>
    <sheetView topLeftCell="A25" workbookViewId="0">
      <selection activeCell="B38" sqref="B38:D40"/>
    </sheetView>
  </sheetViews>
  <sheetFormatPr defaultRowHeight="15" x14ac:dyDescent="0.25"/>
  <cols>
    <col min="1" max="1" width="24.140625" bestFit="1" customWidth="1"/>
    <col min="2" max="4" width="11.140625" bestFit="1" customWidth="1"/>
    <col min="8" max="8" width="2" customWidth="1"/>
  </cols>
  <sheetData>
    <row r="1" spans="1:4" x14ac:dyDescent="0.25">
      <c r="A1" s="10" t="s">
        <v>24</v>
      </c>
      <c r="B1" s="11">
        <v>353809918</v>
      </c>
      <c r="C1" s="12">
        <v>351702940</v>
      </c>
      <c r="D1" s="12">
        <v>368280934</v>
      </c>
    </row>
    <row r="2" spans="1:4" x14ac:dyDescent="0.25">
      <c r="A2" s="5" t="s">
        <v>7</v>
      </c>
      <c r="B2" s="8">
        <v>104244735</v>
      </c>
      <c r="C2" s="9">
        <v>109415072</v>
      </c>
      <c r="D2" s="9">
        <v>121693184</v>
      </c>
    </row>
    <row r="3" spans="1:4" x14ac:dyDescent="0.25">
      <c r="A3" s="6" t="s">
        <v>25</v>
      </c>
      <c r="B3" s="7">
        <v>75737330</v>
      </c>
      <c r="C3" s="4">
        <v>78057816</v>
      </c>
      <c r="D3" s="4">
        <v>83836855</v>
      </c>
    </row>
    <row r="4" spans="1:4" x14ac:dyDescent="0.25">
      <c r="A4" s="6" t="s">
        <v>26</v>
      </c>
      <c r="B4" s="7">
        <v>28507403</v>
      </c>
      <c r="C4" s="4">
        <v>31357259</v>
      </c>
      <c r="D4" s="4">
        <v>37856331</v>
      </c>
    </row>
    <row r="5" spans="1:4" x14ac:dyDescent="0.25">
      <c r="A5" s="5" t="s">
        <v>8</v>
      </c>
      <c r="B5" s="8">
        <v>524313</v>
      </c>
      <c r="C5" s="9">
        <v>513075</v>
      </c>
      <c r="D5" s="9">
        <v>490437</v>
      </c>
    </row>
    <row r="6" spans="1:4" x14ac:dyDescent="0.25">
      <c r="A6" s="6" t="s">
        <v>25</v>
      </c>
      <c r="B6" s="7">
        <v>394104</v>
      </c>
      <c r="C6" s="4">
        <v>390923</v>
      </c>
      <c r="D6" s="4">
        <v>410263</v>
      </c>
    </row>
    <row r="7" spans="1:4" x14ac:dyDescent="0.25">
      <c r="A7" s="6" t="s">
        <v>26</v>
      </c>
      <c r="B7" s="7">
        <v>130210</v>
      </c>
      <c r="C7" s="4">
        <v>122156</v>
      </c>
      <c r="D7" s="4">
        <v>80173</v>
      </c>
    </row>
    <row r="8" spans="1:4" x14ac:dyDescent="0.25">
      <c r="A8" s="5" t="s">
        <v>15</v>
      </c>
      <c r="B8" s="8">
        <v>3157366</v>
      </c>
      <c r="C8" s="9">
        <v>2572994</v>
      </c>
      <c r="D8" s="9">
        <v>2349253</v>
      </c>
    </row>
    <row r="9" spans="1:4" x14ac:dyDescent="0.25">
      <c r="A9" s="6" t="s">
        <v>25</v>
      </c>
      <c r="B9" s="7">
        <v>1807498</v>
      </c>
      <c r="C9" s="4">
        <v>1417602</v>
      </c>
      <c r="D9" s="4">
        <v>1188124</v>
      </c>
    </row>
    <row r="10" spans="1:4" x14ac:dyDescent="0.25">
      <c r="A10" s="6" t="s">
        <v>26</v>
      </c>
      <c r="B10" s="7">
        <v>1349869</v>
      </c>
      <c r="C10" s="4">
        <v>1155393</v>
      </c>
      <c r="D10" s="4">
        <v>1161127</v>
      </c>
    </row>
    <row r="11" spans="1:4" x14ac:dyDescent="0.25">
      <c r="A11" s="5" t="s">
        <v>16</v>
      </c>
      <c r="B11" s="8">
        <v>979722</v>
      </c>
      <c r="C11" s="9">
        <v>1157857</v>
      </c>
      <c r="D11" s="9">
        <v>971148</v>
      </c>
    </row>
    <row r="12" spans="1:4" x14ac:dyDescent="0.25">
      <c r="A12" s="6" t="s">
        <v>25</v>
      </c>
      <c r="B12" s="7">
        <v>248526</v>
      </c>
      <c r="C12" s="4">
        <v>289820</v>
      </c>
      <c r="D12" s="4">
        <v>204424</v>
      </c>
    </row>
    <row r="13" spans="1:4" x14ac:dyDescent="0.25">
      <c r="A13" s="6" t="s">
        <v>26</v>
      </c>
      <c r="B13" s="7">
        <v>731196</v>
      </c>
      <c r="C13" s="4">
        <v>868033</v>
      </c>
      <c r="D13" s="4">
        <v>766726</v>
      </c>
    </row>
    <row r="14" spans="1:4" x14ac:dyDescent="0.25">
      <c r="A14" s="5" t="s">
        <v>9</v>
      </c>
      <c r="B14" s="8">
        <v>749688</v>
      </c>
      <c r="C14" s="9">
        <v>1052327</v>
      </c>
      <c r="D14" s="9">
        <v>718930</v>
      </c>
    </row>
    <row r="15" spans="1:4" x14ac:dyDescent="0.25">
      <c r="A15" s="6" t="s">
        <v>25</v>
      </c>
      <c r="B15" s="7">
        <v>749688</v>
      </c>
      <c r="C15" s="4">
        <v>1052327</v>
      </c>
      <c r="D15" s="4">
        <v>718930</v>
      </c>
    </row>
    <row r="16" spans="1:4" x14ac:dyDescent="0.25">
      <c r="A16" s="5" t="s">
        <v>17</v>
      </c>
      <c r="B16" s="8">
        <v>27933287</v>
      </c>
      <c r="C16" s="9">
        <v>29954472</v>
      </c>
      <c r="D16" s="9">
        <v>33380140</v>
      </c>
    </row>
    <row r="17" spans="1:4" x14ac:dyDescent="0.25">
      <c r="A17" s="6" t="s">
        <v>25</v>
      </c>
      <c r="B17" s="7">
        <v>3025462</v>
      </c>
      <c r="C17" s="4">
        <v>2446596</v>
      </c>
      <c r="D17" s="4">
        <v>2405608</v>
      </c>
    </row>
    <row r="18" spans="1:4" x14ac:dyDescent="0.25">
      <c r="A18" s="6" t="s">
        <v>26</v>
      </c>
      <c r="B18" s="7">
        <v>24907826</v>
      </c>
      <c r="C18" s="4">
        <v>27507876</v>
      </c>
      <c r="D18" s="4">
        <v>30974533</v>
      </c>
    </row>
    <row r="19" spans="1:4" x14ac:dyDescent="0.25">
      <c r="A19" s="5" t="s">
        <v>10</v>
      </c>
      <c r="B19" s="8">
        <v>6826528</v>
      </c>
      <c r="C19" s="9">
        <v>7426547</v>
      </c>
      <c r="D19" s="9">
        <v>8697573</v>
      </c>
    </row>
    <row r="20" spans="1:4" x14ac:dyDescent="0.25">
      <c r="A20" s="6" t="s">
        <v>25</v>
      </c>
      <c r="B20" s="7">
        <v>6349320</v>
      </c>
      <c r="C20" s="4">
        <v>7071620</v>
      </c>
      <c r="D20" s="4">
        <v>8351351</v>
      </c>
    </row>
    <row r="21" spans="1:4" x14ac:dyDescent="0.25">
      <c r="A21" s="6" t="s">
        <v>26</v>
      </c>
      <c r="B21" s="7">
        <v>477210</v>
      </c>
      <c r="C21" s="4">
        <v>354928</v>
      </c>
      <c r="D21" s="4">
        <v>346224</v>
      </c>
    </row>
    <row r="22" spans="1:4" x14ac:dyDescent="0.25">
      <c r="A22" s="5" t="s">
        <v>18</v>
      </c>
      <c r="B22" s="8">
        <v>121583618</v>
      </c>
      <c r="C22" s="9">
        <v>113433879</v>
      </c>
      <c r="D22" s="9">
        <v>110933029</v>
      </c>
    </row>
    <row r="23" spans="1:4" x14ac:dyDescent="0.25">
      <c r="A23" s="5" t="s">
        <v>11</v>
      </c>
      <c r="B23" s="8">
        <v>41850368</v>
      </c>
      <c r="C23" s="9">
        <v>41112966</v>
      </c>
      <c r="D23" s="9">
        <v>42790944</v>
      </c>
    </row>
    <row r="24" spans="1:4" x14ac:dyDescent="0.25">
      <c r="A24" s="6" t="s">
        <v>25</v>
      </c>
      <c r="B24" s="7">
        <v>1181554</v>
      </c>
      <c r="C24" s="4">
        <v>1104175</v>
      </c>
      <c r="D24" s="4">
        <v>1423962</v>
      </c>
    </row>
    <row r="25" spans="1:4" x14ac:dyDescent="0.25">
      <c r="A25" s="6" t="s">
        <v>26</v>
      </c>
      <c r="B25" s="7">
        <v>40668815</v>
      </c>
      <c r="C25" s="4">
        <v>40008791</v>
      </c>
      <c r="D25" s="4">
        <v>41366983</v>
      </c>
    </row>
    <row r="26" spans="1:4" x14ac:dyDescent="0.25">
      <c r="A26" s="5" t="s">
        <v>12</v>
      </c>
      <c r="B26" s="8">
        <v>28637179</v>
      </c>
      <c r="C26" s="9">
        <v>27639145</v>
      </c>
      <c r="D26" s="9">
        <v>28209594</v>
      </c>
    </row>
    <row r="27" spans="1:4" x14ac:dyDescent="0.25">
      <c r="A27" s="6" t="s">
        <v>25</v>
      </c>
      <c r="B27" s="7">
        <v>23110264</v>
      </c>
      <c r="C27" s="4">
        <v>22074375</v>
      </c>
      <c r="D27" s="4">
        <v>22777363</v>
      </c>
    </row>
    <row r="28" spans="1:4" x14ac:dyDescent="0.25">
      <c r="A28" s="6" t="s">
        <v>26</v>
      </c>
      <c r="B28" s="7">
        <v>5526914</v>
      </c>
      <c r="C28" s="4">
        <v>5564767</v>
      </c>
      <c r="D28" s="4">
        <v>5432232</v>
      </c>
    </row>
    <row r="29" spans="1:4" x14ac:dyDescent="0.25">
      <c r="A29" s="5" t="s">
        <v>13</v>
      </c>
      <c r="B29" s="8">
        <v>8038638</v>
      </c>
      <c r="C29" s="9">
        <v>8190555</v>
      </c>
      <c r="D29" s="9">
        <v>8106734</v>
      </c>
    </row>
    <row r="30" spans="1:4" x14ac:dyDescent="0.25">
      <c r="A30" s="6" t="s">
        <v>25</v>
      </c>
      <c r="B30" s="7">
        <v>6766769</v>
      </c>
      <c r="C30" s="4">
        <v>6917289</v>
      </c>
      <c r="D30" s="4">
        <v>6898437</v>
      </c>
    </row>
    <row r="31" spans="1:4" x14ac:dyDescent="0.25">
      <c r="A31" s="6" t="s">
        <v>26</v>
      </c>
      <c r="B31" s="7">
        <v>1271869</v>
      </c>
      <c r="C31" s="4">
        <v>1273267</v>
      </c>
      <c r="D31" s="4">
        <v>1208298</v>
      </c>
    </row>
    <row r="32" spans="1:4" x14ac:dyDescent="0.25">
      <c r="A32" s="5" t="s">
        <v>21</v>
      </c>
      <c r="B32" s="8">
        <v>49604</v>
      </c>
      <c r="C32" s="9">
        <v>61580</v>
      </c>
      <c r="D32" s="9">
        <v>51274</v>
      </c>
    </row>
    <row r="33" spans="1:4" x14ac:dyDescent="0.25">
      <c r="A33" s="6" t="s">
        <v>26</v>
      </c>
      <c r="B33" s="7">
        <v>40070</v>
      </c>
      <c r="C33" s="4">
        <v>31120</v>
      </c>
      <c r="D33" s="4">
        <v>26626</v>
      </c>
    </row>
    <row r="34" spans="1:4" x14ac:dyDescent="0.25">
      <c r="A34" s="6" t="s">
        <v>25</v>
      </c>
      <c r="B34" s="7">
        <v>9535</v>
      </c>
      <c r="C34" s="4">
        <v>30463</v>
      </c>
      <c r="D34" s="4">
        <v>24647</v>
      </c>
    </row>
    <row r="35" spans="1:4" x14ac:dyDescent="0.25">
      <c r="A35" s="5" t="s">
        <v>22</v>
      </c>
      <c r="B35" s="8">
        <v>8689647</v>
      </c>
      <c r="C35" s="9">
        <v>8672328</v>
      </c>
      <c r="D35" s="9">
        <v>9376873</v>
      </c>
    </row>
    <row r="36" spans="1:4" x14ac:dyDescent="0.25">
      <c r="A36" s="6" t="s">
        <v>25</v>
      </c>
      <c r="B36" s="7">
        <v>600290</v>
      </c>
      <c r="C36" s="4">
        <v>1248375</v>
      </c>
      <c r="D36" s="4">
        <v>1612998</v>
      </c>
    </row>
    <row r="37" spans="1:4" x14ac:dyDescent="0.25">
      <c r="A37" s="6" t="s">
        <v>26</v>
      </c>
      <c r="B37" s="7">
        <v>8089359</v>
      </c>
      <c r="C37" s="4">
        <v>7423952</v>
      </c>
      <c r="D37" s="4">
        <v>7763875</v>
      </c>
    </row>
    <row r="38" spans="1:4" x14ac:dyDescent="0.25">
      <c r="A38" s="5" t="s">
        <v>23</v>
      </c>
      <c r="B38" s="8">
        <v>545229</v>
      </c>
      <c r="C38" s="9">
        <v>500149</v>
      </c>
      <c r="D38" s="9">
        <v>511828</v>
      </c>
    </row>
    <row r="39" spans="1:4" x14ac:dyDescent="0.25">
      <c r="A39" s="6" t="s">
        <v>25</v>
      </c>
      <c r="B39" s="7">
        <v>50888</v>
      </c>
      <c r="C39" s="4">
        <v>38562</v>
      </c>
      <c r="D39" s="4">
        <v>47530</v>
      </c>
    </row>
    <row r="40" spans="1:4" ht="15.75" thickBot="1" x14ac:dyDescent="0.3">
      <c r="A40" s="14" t="s">
        <v>26</v>
      </c>
      <c r="B40" s="15">
        <v>494342</v>
      </c>
      <c r="C40" s="16">
        <v>461588</v>
      </c>
      <c r="D40" s="16">
        <v>464298</v>
      </c>
    </row>
    <row r="43" spans="1:4" x14ac:dyDescent="0.25">
      <c r="B43" s="13">
        <f>B1-B22</f>
        <v>232226300</v>
      </c>
      <c r="C43" s="13">
        <f t="shared" ref="C43:D43" si="0">C1-C22</f>
        <v>238269061</v>
      </c>
      <c r="D43" s="13">
        <f t="shared" si="0"/>
        <v>257347905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379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50"/>
  <sheetViews>
    <sheetView showGridLines="0" showRowColHeaders="0" zoomScale="80" zoomScaleNormal="80" workbookViewId="0">
      <selection activeCell="R10" sqref="R10"/>
    </sheetView>
  </sheetViews>
  <sheetFormatPr defaultRowHeight="16.5" x14ac:dyDescent="0.3"/>
  <cols>
    <col min="1" max="1" width="3.140625" style="81" customWidth="1"/>
    <col min="2" max="3" width="9.140625" style="81"/>
    <col min="4" max="4" width="5.5703125" style="81" customWidth="1"/>
    <col min="5" max="7" width="9.140625" style="81"/>
    <col min="8" max="8" width="12.85546875" style="81" customWidth="1"/>
    <col min="9" max="10" width="9.140625" style="81"/>
    <col min="11" max="11" width="9.140625" style="81" customWidth="1"/>
    <col min="12" max="12" width="10" style="81" customWidth="1"/>
    <col min="13" max="13" width="13.7109375" style="89" customWidth="1"/>
    <col min="14" max="16384" width="9.140625" style="81"/>
  </cols>
  <sheetData>
    <row r="2" spans="2:13" ht="11.25" customHeight="1" x14ac:dyDescent="0.3">
      <c r="B2" s="445" t="s">
        <v>39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108"/>
    </row>
    <row r="3" spans="2:13" ht="11.25" customHeight="1" x14ac:dyDescent="0.3"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108"/>
    </row>
    <row r="4" spans="2:13" ht="11.25" customHeight="1" x14ac:dyDescent="0.3">
      <c r="B4" s="446" t="s">
        <v>100</v>
      </c>
      <c r="C4" s="446"/>
      <c r="D4" s="447" t="s">
        <v>102</v>
      </c>
      <c r="E4" s="448"/>
      <c r="F4" s="448"/>
      <c r="G4" s="448"/>
      <c r="H4" s="448"/>
      <c r="I4" s="448"/>
      <c r="J4" s="448"/>
      <c r="K4" s="448"/>
      <c r="L4" s="109"/>
      <c r="M4" s="110"/>
    </row>
    <row r="5" spans="2:13" ht="11.25" customHeight="1" x14ac:dyDescent="0.3">
      <c r="B5" s="446"/>
      <c r="C5" s="446"/>
      <c r="D5" s="448"/>
      <c r="E5" s="448"/>
      <c r="F5" s="448"/>
      <c r="G5" s="448"/>
      <c r="H5" s="448"/>
      <c r="I5" s="448"/>
      <c r="J5" s="448"/>
      <c r="K5" s="448"/>
      <c r="L5" s="109"/>
      <c r="M5" s="111"/>
    </row>
    <row r="6" spans="2:13" x14ac:dyDescent="0.3"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2:13" ht="25.5" customHeight="1" x14ac:dyDescent="0.3">
      <c r="B7" s="442" t="s">
        <v>40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</row>
    <row r="8" spans="2:13" ht="16.5" customHeight="1" x14ac:dyDescent="0.3">
      <c r="B8" s="449"/>
      <c r="C8" s="450"/>
      <c r="D8" s="450"/>
      <c r="E8" s="82"/>
      <c r="F8" s="82"/>
      <c r="G8" s="82"/>
      <c r="H8" s="82"/>
      <c r="I8" s="82"/>
      <c r="J8" s="82"/>
      <c r="K8" s="82"/>
      <c r="L8" s="82"/>
      <c r="M8" s="84" t="s">
        <v>41</v>
      </c>
    </row>
    <row r="9" spans="2:13" ht="20.100000000000001" customHeight="1" x14ac:dyDescent="0.3">
      <c r="B9" s="450"/>
      <c r="C9" s="450"/>
      <c r="D9" s="450"/>
      <c r="E9" s="444" t="s">
        <v>42</v>
      </c>
      <c r="F9" s="444"/>
      <c r="G9" s="451">
        <f>'2'!R9</f>
        <v>-2.4987314440409789E-2</v>
      </c>
      <c r="H9" s="451"/>
      <c r="I9" s="95" t="s">
        <v>43</v>
      </c>
      <c r="J9" s="96"/>
      <c r="K9" s="198">
        <f>'3'!R9</f>
        <v>1.3738566777289808E-2</v>
      </c>
      <c r="L9" s="104">
        <f>'3'!R9</f>
        <v>1.3738566777289808E-2</v>
      </c>
      <c r="M9" s="101">
        <f>'5'!Q7</f>
        <v>0.45876108259384718</v>
      </c>
    </row>
    <row r="10" spans="2:13" ht="19.5" customHeight="1" x14ac:dyDescent="0.3">
      <c r="B10" s="450"/>
      <c r="C10" s="450"/>
      <c r="D10" s="450"/>
      <c r="E10" s="444"/>
      <c r="F10" s="444"/>
      <c r="G10" s="451"/>
      <c r="H10" s="451"/>
      <c r="I10" s="95" t="s">
        <v>44</v>
      </c>
      <c r="J10" s="96"/>
      <c r="K10" s="198">
        <f>'4'!R9</f>
        <v>-5.5567752321055007E-2</v>
      </c>
      <c r="L10" s="104">
        <f>'4'!R9</f>
        <v>-5.5567752321055007E-2</v>
      </c>
      <c r="M10" s="101">
        <f>'5'!Q21</f>
        <v>0.54123891740615282</v>
      </c>
    </row>
    <row r="11" spans="2:13" ht="20.100000000000001" customHeight="1" x14ac:dyDescent="0.35">
      <c r="B11" s="450"/>
      <c r="C11" s="450"/>
      <c r="D11" s="450"/>
      <c r="E11" s="85"/>
      <c r="F11" s="85"/>
      <c r="G11" s="98"/>
      <c r="H11" s="99"/>
      <c r="I11" s="82"/>
      <c r="J11" s="82"/>
      <c r="K11" s="82"/>
      <c r="L11" s="105"/>
      <c r="M11" s="86"/>
    </row>
    <row r="12" spans="2:13" ht="20.100000000000001" customHeight="1" x14ac:dyDescent="0.3">
      <c r="B12" s="450"/>
      <c r="C12" s="450"/>
      <c r="D12" s="450"/>
      <c r="E12" s="444" t="s">
        <v>45</v>
      </c>
      <c r="F12" s="444"/>
      <c r="G12" s="451">
        <f>'2'!R18</f>
        <v>-5.1382898644968214E-2</v>
      </c>
      <c r="H12" s="451"/>
      <c r="I12" s="95" t="s">
        <v>43</v>
      </c>
      <c r="J12" s="96"/>
      <c r="K12" s="198">
        <f>'5'!S31</f>
        <v>-9.5442349233015502E-3</v>
      </c>
      <c r="L12" s="104">
        <f>K12</f>
        <v>-9.5442349233015502E-3</v>
      </c>
      <c r="M12" s="101">
        <f>'5'!Q31</f>
        <v>0.68190979008655117</v>
      </c>
    </row>
    <row r="13" spans="2:13" ht="20.100000000000001" customHeight="1" x14ac:dyDescent="0.3">
      <c r="B13" s="450"/>
      <c r="C13" s="450"/>
      <c r="D13" s="450"/>
      <c r="E13" s="444"/>
      <c r="F13" s="444"/>
      <c r="G13" s="451"/>
      <c r="H13" s="451"/>
      <c r="I13" s="95" t="s">
        <v>44</v>
      </c>
      <c r="J13" s="96"/>
      <c r="K13" s="198">
        <f>'5'!S21</f>
        <v>-5.5567752321055007E-2</v>
      </c>
      <c r="L13" s="104">
        <f>'5'!S45</f>
        <v>-0.13015313464423048</v>
      </c>
      <c r="M13" s="101">
        <f>'5'!Q45</f>
        <v>0.31809020991344883</v>
      </c>
    </row>
    <row r="14" spans="2:13" ht="20.100000000000001" customHeight="1" x14ac:dyDescent="0.35">
      <c r="B14" s="450"/>
      <c r="C14" s="450"/>
      <c r="D14" s="450"/>
      <c r="E14" s="82"/>
      <c r="F14" s="85"/>
      <c r="G14" s="98"/>
      <c r="H14" s="100"/>
      <c r="I14" s="82"/>
      <c r="J14" s="82"/>
      <c r="K14" s="82"/>
      <c r="L14" s="105"/>
      <c r="M14" s="83"/>
    </row>
    <row r="15" spans="2:13" ht="20.100000000000001" customHeight="1" x14ac:dyDescent="0.3">
      <c r="B15" s="450"/>
      <c r="C15" s="450"/>
      <c r="D15" s="450"/>
      <c r="E15" s="444" t="s">
        <v>46</v>
      </c>
      <c r="F15" s="444"/>
      <c r="G15" s="451">
        <f>'2'!J27</f>
        <v>-2.7072041826213974E-2</v>
      </c>
      <c r="H15" s="451"/>
      <c r="I15" s="95" t="s">
        <v>43</v>
      </c>
      <c r="J15" s="96"/>
      <c r="K15" s="198">
        <f>'5'!K55</f>
        <v>-2.2967264404873292E-2</v>
      </c>
      <c r="L15" s="104">
        <f>K15</f>
        <v>-2.2967264404873292E-2</v>
      </c>
      <c r="M15" s="97"/>
    </row>
    <row r="16" spans="2:13" ht="20.100000000000001" customHeight="1" x14ac:dyDescent="0.3">
      <c r="B16" s="450"/>
      <c r="C16" s="450"/>
      <c r="D16" s="450"/>
      <c r="E16" s="444"/>
      <c r="F16" s="444"/>
      <c r="G16" s="451"/>
      <c r="H16" s="451"/>
      <c r="I16" s="95" t="s">
        <v>44</v>
      </c>
      <c r="J16" s="96"/>
      <c r="K16" s="198">
        <f>'5'!K69</f>
        <v>-7.8973777638870354E-2</v>
      </c>
      <c r="L16" s="104">
        <f>K16</f>
        <v>-7.8973777638870354E-2</v>
      </c>
      <c r="M16" s="97"/>
    </row>
    <row r="17" spans="2:13" ht="11.25" customHeight="1" x14ac:dyDescent="0.3">
      <c r="B17" s="450"/>
      <c r="C17" s="450"/>
      <c r="D17" s="450"/>
      <c r="E17" s="82"/>
      <c r="F17" s="82"/>
      <c r="G17" s="82"/>
      <c r="H17" s="82"/>
      <c r="I17" s="82"/>
      <c r="J17" s="82"/>
      <c r="K17" s="82"/>
      <c r="L17" s="82"/>
      <c r="M17" s="83"/>
    </row>
    <row r="18" spans="2:13" ht="11.25" customHeight="1" x14ac:dyDescent="0.3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2:13" ht="11.25" customHeight="1" x14ac:dyDescent="0.3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2:13" ht="11.25" customHeight="1" x14ac:dyDescent="0.3"/>
    <row r="21" spans="2:13" ht="11.25" customHeight="1" x14ac:dyDescent="0.3"/>
    <row r="22" spans="2:13" ht="25.5" customHeight="1" x14ac:dyDescent="0.3">
      <c r="B22" s="442" t="s">
        <v>47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</row>
    <row r="23" spans="2:13" x14ac:dyDescent="0.3">
      <c r="B23" s="453"/>
      <c r="C23" s="453"/>
      <c r="D23" s="453"/>
      <c r="E23" s="82"/>
      <c r="F23" s="82"/>
      <c r="G23" s="82"/>
      <c r="H23" s="82"/>
      <c r="I23" s="82"/>
      <c r="J23" s="82"/>
      <c r="K23" s="82"/>
      <c r="L23" s="82"/>
      <c r="M23" s="84" t="s">
        <v>41</v>
      </c>
    </row>
    <row r="24" spans="2:13" ht="20.100000000000001" customHeight="1" x14ac:dyDescent="0.3">
      <c r="B24" s="453"/>
      <c r="C24" s="453"/>
      <c r="D24" s="453"/>
      <c r="E24" s="444" t="s">
        <v>42</v>
      </c>
      <c r="F24" s="444"/>
      <c r="G24" s="451">
        <f>'6'!S24</f>
        <v>3.3030481263351334E-2</v>
      </c>
      <c r="H24" s="451"/>
      <c r="I24" s="95" t="s">
        <v>43</v>
      </c>
      <c r="J24" s="96"/>
      <c r="K24" s="198">
        <f>'6'!S7</f>
        <v>6.1219569780907243E-2</v>
      </c>
      <c r="L24" s="104">
        <f>K24</f>
        <v>6.1219569780907243E-2</v>
      </c>
      <c r="M24" s="101">
        <f>'6'!O7</f>
        <v>0.46743516068510615</v>
      </c>
    </row>
    <row r="25" spans="2:13" ht="20.100000000000001" customHeight="1" x14ac:dyDescent="0.3">
      <c r="B25" s="453"/>
      <c r="C25" s="453"/>
      <c r="D25" s="453"/>
      <c r="E25" s="444"/>
      <c r="F25" s="444"/>
      <c r="G25" s="451"/>
      <c r="H25" s="451"/>
      <c r="I25" s="95" t="s">
        <v>44</v>
      </c>
      <c r="J25" s="96"/>
      <c r="K25" s="198">
        <f>'6'!S21</f>
        <v>9.0641952444965625E-3</v>
      </c>
      <c r="L25" s="104">
        <f>K25</f>
        <v>9.0641952444965625E-3</v>
      </c>
      <c r="M25" s="101">
        <f>'6'!O21</f>
        <v>0.53256483931489385</v>
      </c>
    </row>
    <row r="26" spans="2:13" ht="20.100000000000001" customHeight="1" x14ac:dyDescent="0.3">
      <c r="B26" s="453"/>
      <c r="C26" s="453"/>
      <c r="D26" s="453"/>
      <c r="E26" s="85"/>
      <c r="F26" s="85"/>
      <c r="G26" s="85"/>
      <c r="H26" s="82"/>
      <c r="I26" s="90"/>
      <c r="J26" s="82"/>
      <c r="K26" s="82"/>
      <c r="L26" s="105"/>
      <c r="M26" s="103"/>
    </row>
    <row r="27" spans="2:13" ht="20.100000000000001" customHeight="1" x14ac:dyDescent="0.3">
      <c r="B27" s="453"/>
      <c r="C27" s="453"/>
      <c r="D27" s="453"/>
      <c r="E27" s="444" t="s">
        <v>45</v>
      </c>
      <c r="F27" s="444"/>
      <c r="G27" s="451">
        <f>'6'!S48</f>
        <v>8.6331293864102474E-2</v>
      </c>
      <c r="H27" s="451"/>
      <c r="I27" s="95" t="s">
        <v>43</v>
      </c>
      <c r="J27" s="96"/>
      <c r="K27" s="198">
        <f>'6'!S31</f>
        <v>0.11771153496948403</v>
      </c>
      <c r="L27" s="104">
        <f>K27</f>
        <v>0.11771153496948403</v>
      </c>
      <c r="M27" s="101">
        <f>'6'!O31</f>
        <v>0.71019757400749628</v>
      </c>
    </row>
    <row r="28" spans="2:13" ht="20.100000000000001" customHeight="1" x14ac:dyDescent="0.3">
      <c r="B28" s="453"/>
      <c r="C28" s="453"/>
      <c r="D28" s="453"/>
      <c r="E28" s="444"/>
      <c r="F28" s="444"/>
      <c r="G28" s="451"/>
      <c r="H28" s="451"/>
      <c r="I28" s="95" t="s">
        <v>44</v>
      </c>
      <c r="J28" s="96"/>
      <c r="K28" s="198">
        <f>'6'!S45</f>
        <v>1.4120867033251609E-2</v>
      </c>
      <c r="L28" s="104">
        <f>K28</f>
        <v>1.4120867033251609E-2</v>
      </c>
      <c r="M28" s="101">
        <f>'6'!O45</f>
        <v>0.28980242599250372</v>
      </c>
    </row>
    <row r="29" spans="2:13" ht="20.100000000000001" customHeight="1" x14ac:dyDescent="0.3">
      <c r="B29" s="453"/>
      <c r="C29" s="453"/>
      <c r="D29" s="453"/>
      <c r="E29" s="82"/>
      <c r="F29" s="85"/>
      <c r="G29" s="91"/>
      <c r="H29" s="92"/>
      <c r="I29" s="90"/>
      <c r="J29" s="82"/>
      <c r="K29" s="82"/>
      <c r="L29" s="106"/>
      <c r="M29" s="83"/>
    </row>
    <row r="30" spans="2:13" ht="20.100000000000001" customHeight="1" x14ac:dyDescent="0.3">
      <c r="B30" s="453"/>
      <c r="C30" s="453"/>
      <c r="D30" s="453"/>
      <c r="E30" s="452" t="s">
        <v>46</v>
      </c>
      <c r="F30" s="452"/>
      <c r="G30" s="451">
        <f>'6'!K72</f>
        <v>5.1596553603690816E-2</v>
      </c>
      <c r="H30" s="451"/>
      <c r="I30" s="95" t="s">
        <v>43</v>
      </c>
      <c r="J30" s="96"/>
      <c r="K30" s="198">
        <f>'6'!K55</f>
        <v>5.3233060148183832E-2</v>
      </c>
      <c r="L30" s="104">
        <f>K30</f>
        <v>5.3233060148183832E-2</v>
      </c>
      <c r="M30" s="97"/>
    </row>
    <row r="31" spans="2:13" ht="20.100000000000001" customHeight="1" x14ac:dyDescent="0.3">
      <c r="B31" s="453"/>
      <c r="C31" s="453"/>
      <c r="D31" s="453"/>
      <c r="E31" s="452"/>
      <c r="F31" s="452"/>
      <c r="G31" s="451"/>
      <c r="H31" s="451"/>
      <c r="I31" s="95" t="s">
        <v>44</v>
      </c>
      <c r="J31" s="96"/>
      <c r="K31" s="198">
        <f>'6'!K69</f>
        <v>5.0112488507530117E-3</v>
      </c>
      <c r="L31" s="104">
        <f>K31</f>
        <v>5.0112488507530117E-3</v>
      </c>
      <c r="M31" s="97"/>
    </row>
    <row r="32" spans="2:13" ht="15.75" customHeight="1" x14ac:dyDescent="0.3">
      <c r="B32" s="453"/>
      <c r="C32" s="453"/>
      <c r="D32" s="453"/>
      <c r="E32" s="82"/>
      <c r="F32" s="82"/>
      <c r="G32" s="82"/>
      <c r="H32" s="82"/>
      <c r="I32" s="82"/>
      <c r="J32" s="82"/>
      <c r="K32" s="82"/>
      <c r="L32" s="82"/>
      <c r="M32" s="83"/>
    </row>
    <row r="33" spans="2:15" ht="12" customHeight="1" x14ac:dyDescent="0.3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5" ht="12" customHeight="1" x14ac:dyDescent="0.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</row>
    <row r="35" spans="2:15" ht="12" customHeight="1" x14ac:dyDescent="0.3"/>
    <row r="36" spans="2:15" ht="12" customHeight="1" x14ac:dyDescent="0.3"/>
    <row r="37" spans="2:15" ht="25.5" customHeight="1" x14ac:dyDescent="0.3">
      <c r="B37" s="442" t="s">
        <v>48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</row>
    <row r="38" spans="2:15" x14ac:dyDescent="0.3">
      <c r="B38" s="453"/>
      <c r="C38" s="453"/>
      <c r="D38" s="453"/>
      <c r="E38" s="82"/>
      <c r="F38" s="82"/>
      <c r="G38" s="82"/>
      <c r="H38" s="82"/>
      <c r="I38" s="82"/>
      <c r="J38" s="82"/>
      <c r="K38" s="82"/>
      <c r="L38" s="107"/>
      <c r="M38" s="84" t="s">
        <v>41</v>
      </c>
    </row>
    <row r="39" spans="2:15" ht="20.100000000000001" customHeight="1" x14ac:dyDescent="0.3">
      <c r="B39" s="453"/>
      <c r="C39" s="453"/>
      <c r="D39" s="453"/>
      <c r="E39" s="444" t="s">
        <v>42</v>
      </c>
      <c r="F39" s="444"/>
      <c r="G39" s="451">
        <f>'7'!S24</f>
        <v>-0.2649945860896129</v>
      </c>
      <c r="H39" s="451"/>
      <c r="I39" s="95" t="s">
        <v>43</v>
      </c>
      <c r="J39" s="96"/>
      <c r="K39" s="198">
        <f>'7'!S7</f>
        <v>-0.23313006485227672</v>
      </c>
      <c r="L39" s="104">
        <f>K39</f>
        <v>-0.23313006485227672</v>
      </c>
      <c r="M39" s="101">
        <f>'7'!O7</f>
        <v>0.36209836849201055</v>
      </c>
    </row>
    <row r="40" spans="2:15" ht="20.100000000000001" customHeight="1" x14ac:dyDescent="0.3">
      <c r="B40" s="453"/>
      <c r="C40" s="453"/>
      <c r="D40" s="453"/>
      <c r="E40" s="444"/>
      <c r="F40" s="444"/>
      <c r="G40" s="451"/>
      <c r="H40" s="451"/>
      <c r="I40" s="95" t="s">
        <v>44</v>
      </c>
      <c r="J40" s="96"/>
      <c r="K40" s="198">
        <f>'7'!S21</f>
        <v>-0.28335871460773537</v>
      </c>
      <c r="L40" s="104">
        <f>K40</f>
        <v>-0.28335871460773537</v>
      </c>
      <c r="M40" s="101">
        <f>'7'!O21</f>
        <v>0.6379016315079894</v>
      </c>
    </row>
    <row r="41" spans="2:15" ht="20.100000000000001" customHeight="1" x14ac:dyDescent="0.3">
      <c r="B41" s="453"/>
      <c r="C41" s="453"/>
      <c r="D41" s="453"/>
      <c r="E41" s="85"/>
      <c r="F41" s="85"/>
      <c r="G41" s="91"/>
      <c r="H41" s="93"/>
      <c r="I41" s="90"/>
      <c r="J41" s="90"/>
      <c r="K41" s="82"/>
      <c r="L41" s="199"/>
      <c r="M41" s="103"/>
    </row>
    <row r="42" spans="2:15" ht="20.100000000000001" customHeight="1" x14ac:dyDescent="0.3">
      <c r="B42" s="453"/>
      <c r="C42" s="453"/>
      <c r="D42" s="453"/>
      <c r="E42" s="444" t="s">
        <v>45</v>
      </c>
      <c r="F42" s="444"/>
      <c r="G42" s="451">
        <f>'7'!S48</f>
        <v>-0.25769136167140355</v>
      </c>
      <c r="H42" s="451"/>
      <c r="I42" s="95" t="s">
        <v>43</v>
      </c>
      <c r="J42" s="95"/>
      <c r="K42" s="198">
        <f>'7'!S31</f>
        <v>-0.23584403601161802</v>
      </c>
      <c r="L42" s="104">
        <f>K42</f>
        <v>-0.23584403601161802</v>
      </c>
      <c r="M42" s="101">
        <f>'7'!O31</f>
        <v>0.58181254443991404</v>
      </c>
    </row>
    <row r="43" spans="2:15" ht="20.100000000000001" customHeight="1" x14ac:dyDescent="0.3">
      <c r="B43" s="453"/>
      <c r="C43" s="453"/>
      <c r="D43" s="453"/>
      <c r="E43" s="444"/>
      <c r="F43" s="444"/>
      <c r="G43" s="451"/>
      <c r="H43" s="451"/>
      <c r="I43" s="95" t="s">
        <v>44</v>
      </c>
      <c r="J43" s="95"/>
      <c r="K43" s="198">
        <f>'7'!S45</f>
        <v>-0.28877307346575254</v>
      </c>
      <c r="L43" s="104">
        <f>K43</f>
        <v>-0.28877307346575254</v>
      </c>
      <c r="M43" s="101">
        <f>'7'!O45</f>
        <v>0.41818745556008591</v>
      </c>
    </row>
    <row r="44" spans="2:15" ht="20.100000000000001" customHeight="1" x14ac:dyDescent="0.3">
      <c r="B44" s="453"/>
      <c r="C44" s="453"/>
      <c r="D44" s="453"/>
      <c r="E44" s="82"/>
      <c r="F44" s="85"/>
      <c r="G44" s="91"/>
      <c r="H44" s="92"/>
      <c r="I44" s="90"/>
      <c r="J44" s="90"/>
      <c r="K44" s="82"/>
      <c r="L44" s="199"/>
      <c r="M44" s="83"/>
      <c r="N44" s="82"/>
      <c r="O44" s="82"/>
    </row>
    <row r="45" spans="2:15" ht="20.100000000000001" customHeight="1" x14ac:dyDescent="0.3">
      <c r="B45" s="453"/>
      <c r="C45" s="453"/>
      <c r="D45" s="453"/>
      <c r="E45" s="452" t="s">
        <v>46</v>
      </c>
      <c r="F45" s="452"/>
      <c r="G45" s="451">
        <f>'7'!K72</f>
        <v>9.936286563325571E-3</v>
      </c>
      <c r="H45" s="451"/>
      <c r="I45" s="95" t="s">
        <v>43</v>
      </c>
      <c r="J45" s="95"/>
      <c r="K45" s="198">
        <f>'7'!K55</f>
        <v>-3.5390240703835896E-3</v>
      </c>
      <c r="L45" s="104">
        <f>K45</f>
        <v>-3.5390240703835896E-3</v>
      </c>
      <c r="M45" s="97"/>
      <c r="O45" s="82"/>
    </row>
    <row r="46" spans="2:15" ht="20.100000000000001" customHeight="1" x14ac:dyDescent="0.3">
      <c r="B46" s="453"/>
      <c r="C46" s="453"/>
      <c r="D46" s="453"/>
      <c r="E46" s="452"/>
      <c r="F46" s="452"/>
      <c r="G46" s="451"/>
      <c r="H46" s="451"/>
      <c r="I46" s="95" t="s">
        <v>44</v>
      </c>
      <c r="J46" s="95"/>
      <c r="K46" s="198">
        <f>'7'!K69</f>
        <v>-7.5551869092407228E-3</v>
      </c>
      <c r="L46" s="104">
        <f>K46</f>
        <v>-7.5551869092407228E-3</v>
      </c>
      <c r="M46" s="97"/>
    </row>
    <row r="47" spans="2:15" ht="5.25" customHeight="1" x14ac:dyDescent="0.3">
      <c r="B47" s="453"/>
      <c r="C47" s="453"/>
      <c r="D47" s="453"/>
      <c r="E47" s="92"/>
      <c r="F47" s="92"/>
      <c r="G47" s="82"/>
      <c r="H47" s="82"/>
      <c r="I47" s="82"/>
      <c r="J47" s="82"/>
      <c r="K47" s="82"/>
      <c r="L47" s="82"/>
      <c r="M47" s="83"/>
    </row>
    <row r="48" spans="2:15" ht="8.25" customHeight="1" x14ac:dyDescent="0.3">
      <c r="B48" s="87"/>
      <c r="C48" s="87"/>
      <c r="D48" s="87"/>
      <c r="E48" s="94"/>
      <c r="F48" s="94"/>
      <c r="G48" s="87"/>
      <c r="H48" s="87"/>
      <c r="I48" s="87"/>
      <c r="J48" s="87"/>
      <c r="K48" s="87"/>
      <c r="L48" s="87"/>
      <c r="M48" s="88"/>
    </row>
    <row r="50" spans="2:2" x14ac:dyDescent="0.3">
      <c r="B50" s="126" t="s">
        <v>50</v>
      </c>
    </row>
  </sheetData>
  <mergeCells count="27"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</mergeCells>
  <conditionalFormatting sqref="M9">
    <cfRule type="cellIs" dxfId="27" priority="99" operator="lessThan">
      <formula>0</formula>
    </cfRule>
  </conditionalFormatting>
  <conditionalFormatting sqref="M10">
    <cfRule type="cellIs" dxfId="26" priority="98" operator="lessThan">
      <formula>0</formula>
    </cfRule>
  </conditionalFormatting>
  <conditionalFormatting sqref="M12">
    <cfRule type="cellIs" dxfId="25" priority="97" operator="lessThan">
      <formula>0</formula>
    </cfRule>
  </conditionalFormatting>
  <conditionalFormatting sqref="M13">
    <cfRule type="cellIs" dxfId="24" priority="96" operator="lessThan">
      <formula>0</formula>
    </cfRule>
  </conditionalFormatting>
  <conditionalFormatting sqref="L25">
    <cfRule type="cellIs" dxfId="23" priority="94" operator="lessThan">
      <formula>0</formula>
    </cfRule>
  </conditionalFormatting>
  <conditionalFormatting sqref="L27">
    <cfRule type="cellIs" dxfId="22" priority="93" operator="lessThan">
      <formula>0</formula>
    </cfRule>
  </conditionalFormatting>
  <conditionalFormatting sqref="L28">
    <cfRule type="cellIs" dxfId="21" priority="92" operator="lessThan">
      <formula>0</formula>
    </cfRule>
  </conditionalFormatting>
  <conditionalFormatting sqref="L30">
    <cfRule type="cellIs" dxfId="20" priority="91" operator="lessThan">
      <formula>0</formula>
    </cfRule>
  </conditionalFormatting>
  <conditionalFormatting sqref="M24">
    <cfRule type="cellIs" dxfId="19" priority="78" operator="lessThan">
      <formula>0</formula>
    </cfRule>
  </conditionalFormatting>
  <conditionalFormatting sqref="M25">
    <cfRule type="cellIs" dxfId="18" priority="77" operator="lessThan">
      <formula>0</formula>
    </cfRule>
  </conditionalFormatting>
  <conditionalFormatting sqref="M27">
    <cfRule type="cellIs" dxfId="17" priority="76" operator="lessThan">
      <formula>0</formula>
    </cfRule>
  </conditionalFormatting>
  <conditionalFormatting sqref="M28">
    <cfRule type="cellIs" dxfId="16" priority="75" operator="lessThan">
      <formula>0</formula>
    </cfRule>
  </conditionalFormatting>
  <conditionalFormatting sqref="M42">
    <cfRule type="cellIs" dxfId="15" priority="72" operator="lessThan">
      <formula>0</formula>
    </cfRule>
  </conditionalFormatting>
  <conditionalFormatting sqref="M43">
    <cfRule type="cellIs" dxfId="14" priority="71" operator="lessThan">
      <formula>0</formula>
    </cfRule>
  </conditionalFormatting>
  <conditionalFormatting sqref="L31">
    <cfRule type="cellIs" dxfId="13" priority="55" operator="lessThan">
      <formula>0</formula>
    </cfRule>
  </conditionalFormatting>
  <conditionalFormatting sqref="L16">
    <cfRule type="cellIs" dxfId="12" priority="54" operator="lessThan">
      <formula>0</formula>
    </cfRule>
  </conditionalFormatting>
  <conditionalFormatting sqref="L41 L44:L46">
    <cfRule type="cellIs" dxfId="11" priority="16" operator="lessThan">
      <formula>0</formula>
    </cfRule>
  </conditionalFormatting>
  <conditionalFormatting sqref="L24">
    <cfRule type="cellIs" dxfId="10" priority="15" operator="lessThan">
      <formula>0</formula>
    </cfRule>
  </conditionalFormatting>
  <conditionalFormatting sqref="L42:L43">
    <cfRule type="cellIs" dxfId="9" priority="14" operator="lessThan">
      <formula>0</formula>
    </cfRule>
  </conditionalFormatting>
  <conditionalFormatting sqref="M39">
    <cfRule type="cellIs" dxfId="8" priority="11" operator="lessThan">
      <formula>0</formula>
    </cfRule>
  </conditionalFormatting>
  <conditionalFormatting sqref="M40">
    <cfRule type="cellIs" dxfId="7" priority="10" operator="lessThan">
      <formula>0</formula>
    </cfRule>
  </conditionalFormatting>
  <conditionalFormatting sqref="L15">
    <cfRule type="cellIs" dxfId="6" priority="7" operator="lessThan">
      <formula>0</formula>
    </cfRule>
  </conditionalFormatting>
  <conditionalFormatting sqref="L13">
    <cfRule type="cellIs" dxfId="5" priority="6" operator="lessThan">
      <formula>0</formula>
    </cfRule>
  </conditionalFormatting>
  <conditionalFormatting sqref="L12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L10">
    <cfRule type="cellIs" dxfId="2" priority="3" operator="lessThan">
      <formula>0</formula>
    </cfRule>
  </conditionalFormatting>
  <conditionalFormatting sqref="L39">
    <cfRule type="cellIs" dxfId="1" priority="2" operator="lessThan">
      <formula>0</formula>
    </cfRule>
  </conditionalFormatting>
  <conditionalFormatting sqref="L40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>
    <pageSetUpPr fitToPage="1"/>
  </sheetPr>
  <dimension ref="A1:S29"/>
  <sheetViews>
    <sheetView showGridLines="0" workbookViewId="0">
      <selection activeCell="G7" sqref="G7:H7"/>
    </sheetView>
  </sheetViews>
  <sheetFormatPr defaultRowHeight="15" x14ac:dyDescent="0.25"/>
  <cols>
    <col min="1" max="1" width="25.140625" style="491" bestFit="1" customWidth="1"/>
    <col min="2" max="4" width="11.7109375" style="491" customWidth="1"/>
    <col min="5" max="5" width="12.7109375" style="491" bestFit="1" customWidth="1"/>
    <col min="6" max="6" width="12.85546875" style="491" customWidth="1"/>
    <col min="7" max="8" width="12.7109375" style="491" customWidth="1"/>
    <col min="9" max="9" width="2.5703125" style="491" customWidth="1"/>
    <col min="10" max="16" width="10.7109375" style="491" customWidth="1"/>
    <col min="17" max="17" width="2.5703125" style="491" customWidth="1"/>
    <col min="18" max="19" width="10.5703125" style="491" customWidth="1"/>
    <col min="20" max="20" width="2.140625" style="491" customWidth="1"/>
    <col min="21" max="23" width="11.7109375" style="491" customWidth="1"/>
    <col min="24" max="28" width="9.140625" style="491"/>
    <col min="29" max="29" width="2.140625" style="491" customWidth="1"/>
    <col min="30" max="32" width="9.140625" style="491"/>
    <col min="33" max="33" width="11.42578125" style="491" customWidth="1"/>
    <col min="34" max="16384" width="9.140625" style="491"/>
  </cols>
  <sheetData>
    <row r="1" spans="1:19" x14ac:dyDescent="0.25">
      <c r="A1" s="522" t="s">
        <v>51</v>
      </c>
    </row>
    <row r="2" spans="1:19" x14ac:dyDescent="0.25">
      <c r="A2" s="522"/>
    </row>
    <row r="3" spans="1:19" x14ac:dyDescent="0.25">
      <c r="A3" s="522" t="s">
        <v>33</v>
      </c>
      <c r="J3" s="522" t="s">
        <v>35</v>
      </c>
      <c r="R3" s="522" t="s">
        <v>104</v>
      </c>
    </row>
    <row r="4" spans="1:19" ht="15.75" thickBot="1" x14ac:dyDescent="0.3">
      <c r="N4" s="563"/>
      <c r="O4" s="562"/>
      <c r="P4" s="562"/>
    </row>
    <row r="5" spans="1:19" ht="20.25" customHeight="1" x14ac:dyDescent="0.25">
      <c r="A5" s="521" t="s">
        <v>55</v>
      </c>
      <c r="B5" s="520">
        <v>2016</v>
      </c>
      <c r="C5" s="519">
        <v>2017</v>
      </c>
      <c r="D5" s="561">
        <v>2018</v>
      </c>
      <c r="E5" s="519">
        <v>2019</v>
      </c>
      <c r="F5" s="518">
        <v>2020</v>
      </c>
      <c r="G5" s="517" t="s">
        <v>103</v>
      </c>
      <c r="H5" s="516"/>
      <c r="J5" s="559">
        <v>2016</v>
      </c>
      <c r="K5" s="519">
        <v>2017</v>
      </c>
      <c r="L5" s="519">
        <v>2018</v>
      </c>
      <c r="M5" s="519">
        <v>2019</v>
      </c>
      <c r="N5" s="558">
        <v>2019</v>
      </c>
      <c r="O5" s="557" t="str">
        <f>G5</f>
        <v>janeiro - setembro</v>
      </c>
      <c r="P5" s="516"/>
      <c r="R5" s="556" t="s">
        <v>98</v>
      </c>
      <c r="S5" s="555"/>
    </row>
    <row r="6" spans="1:19" ht="20.25" customHeight="1" thickBot="1" x14ac:dyDescent="0.3">
      <c r="A6" s="514"/>
      <c r="B6" s="513"/>
      <c r="C6" s="512"/>
      <c r="D6" s="560"/>
      <c r="E6" s="512"/>
      <c r="F6" s="511"/>
      <c r="G6" s="510">
        <v>2020</v>
      </c>
      <c r="H6" s="509">
        <v>2021</v>
      </c>
      <c r="J6" s="554">
        <v>2016</v>
      </c>
      <c r="K6" s="512">
        <v>2017</v>
      </c>
      <c r="L6" s="553"/>
      <c r="M6" s="553">
        <v>2018</v>
      </c>
      <c r="N6" s="552"/>
      <c r="O6" s="551">
        <f>G6</f>
        <v>2020</v>
      </c>
      <c r="P6" s="509">
        <f>H6</f>
        <v>2021</v>
      </c>
      <c r="R6" s="550" t="s">
        <v>0</v>
      </c>
      <c r="S6" s="549" t="s">
        <v>49</v>
      </c>
    </row>
    <row r="7" spans="1:19" ht="21.95" customHeight="1" x14ac:dyDescent="0.25">
      <c r="A7" s="505" t="s">
        <v>48</v>
      </c>
      <c r="B7" s="545">
        <v>73589682</v>
      </c>
      <c r="C7" s="544">
        <v>80208943</v>
      </c>
      <c r="D7" s="524">
        <v>81369316</v>
      </c>
      <c r="E7" s="544">
        <v>89195523</v>
      </c>
      <c r="F7" s="542">
        <v>49337607</v>
      </c>
      <c r="G7" s="524">
        <v>36028487</v>
      </c>
      <c r="H7" s="542">
        <v>26481133</v>
      </c>
      <c r="J7" s="541">
        <f>B7/B9</f>
        <v>0.28645210339566635</v>
      </c>
      <c r="K7" s="548">
        <f>C7/C9</f>
        <v>0.29996382809659872</v>
      </c>
      <c r="L7" s="548">
        <f>D7/D9</f>
        <v>0.30810715382130371</v>
      </c>
      <c r="M7" s="548">
        <f>E7/E9</f>
        <v>0.32051295383624323</v>
      </c>
      <c r="N7" s="539">
        <f>F7/F9</f>
        <v>0.19677732270582149</v>
      </c>
      <c r="O7" s="523">
        <f>G7/G9</f>
        <v>0.19467421388096889</v>
      </c>
      <c r="P7" s="538">
        <f>H7/H9</f>
        <v>0.14675357897434832</v>
      </c>
      <c r="R7" s="547">
        <f>(H7-G7)/G7</f>
        <v>-0.2649945860896129</v>
      </c>
      <c r="S7" s="546">
        <f>(P7-O7)*100</f>
        <v>-4.7920634906620574</v>
      </c>
    </row>
    <row r="8" spans="1:19" ht="21.95" customHeight="1" thickBot="1" x14ac:dyDescent="0.3">
      <c r="A8" s="505" t="s">
        <v>47</v>
      </c>
      <c r="B8" s="545">
        <v>183310795</v>
      </c>
      <c r="C8" s="544">
        <v>187186441</v>
      </c>
      <c r="D8" s="524">
        <v>182724896</v>
      </c>
      <c r="E8" s="544">
        <v>189094393</v>
      </c>
      <c r="F8" s="543">
        <v>201390507</v>
      </c>
      <c r="G8" s="524">
        <v>149042182</v>
      </c>
      <c r="H8" s="542">
        <v>153965117</v>
      </c>
      <c r="J8" s="541">
        <f>B8/B9</f>
        <v>0.71354789660433371</v>
      </c>
      <c r="K8" s="540">
        <f>C8/C9</f>
        <v>0.70003617190340128</v>
      </c>
      <c r="L8" s="540">
        <f>D8/D9</f>
        <v>0.69189284617869629</v>
      </c>
      <c r="M8" s="540">
        <f>E8/E9</f>
        <v>0.67948704616375677</v>
      </c>
      <c r="N8" s="539">
        <f>F8/F9</f>
        <v>0.80322267729417851</v>
      </c>
      <c r="O8" s="523">
        <f>G8/G9</f>
        <v>0.80532578611903105</v>
      </c>
      <c r="P8" s="538">
        <f>H8/H9</f>
        <v>0.85324642102565174</v>
      </c>
      <c r="R8" s="537">
        <f>(H8-G8)/G8</f>
        <v>3.3030481263351334E-2</v>
      </c>
      <c r="S8" s="536">
        <f>(P8-O8)*100</f>
        <v>4.792063490662068</v>
      </c>
    </row>
    <row r="9" spans="1:19" ht="21.95" customHeight="1" thickBot="1" x14ac:dyDescent="0.3">
      <c r="A9" s="498" t="s">
        <v>31</v>
      </c>
      <c r="B9" s="535">
        <f>SUM(B7:B8)</f>
        <v>256900477</v>
      </c>
      <c r="C9" s="534">
        <f>SUM(C7:C8)</f>
        <v>267395384</v>
      </c>
      <c r="D9" s="534">
        <f>SUM(D7:D8)</f>
        <v>264094212</v>
      </c>
      <c r="E9" s="534">
        <f>SUM(E7:E8)</f>
        <v>278289916</v>
      </c>
      <c r="F9" s="534">
        <f>SUM(F7:F8)</f>
        <v>250728114</v>
      </c>
      <c r="G9" s="533">
        <f>SUM(G7:G8)</f>
        <v>185070669</v>
      </c>
      <c r="H9" s="532">
        <f>SUM(H7:H8)</f>
        <v>180446250</v>
      </c>
      <c r="J9" s="531">
        <f>J7+J8</f>
        <v>1</v>
      </c>
      <c r="K9" s="530">
        <f>K7+K8</f>
        <v>1</v>
      </c>
      <c r="L9" s="530">
        <f>L7+L8</f>
        <v>1</v>
      </c>
      <c r="M9" s="530">
        <f>M7+M8</f>
        <v>1</v>
      </c>
      <c r="N9" s="529">
        <f>N7+N8</f>
        <v>1</v>
      </c>
      <c r="O9" s="528">
        <f>O7+O8</f>
        <v>1</v>
      </c>
      <c r="P9" s="527">
        <f>P7+P8</f>
        <v>1</v>
      </c>
      <c r="R9" s="526">
        <f>(H9-G9)/G9</f>
        <v>-2.4987314440409789E-2</v>
      </c>
      <c r="S9" s="525">
        <f>(P9-O9)*100</f>
        <v>0</v>
      </c>
    </row>
    <row r="11" spans="1:19" x14ac:dyDescent="0.25">
      <c r="G11" s="524"/>
      <c r="H11" s="491">
        <f>H9/1000000</f>
        <v>180.44624999999999</v>
      </c>
    </row>
    <row r="12" spans="1:19" x14ac:dyDescent="0.25">
      <c r="A12" s="522" t="s">
        <v>34</v>
      </c>
      <c r="H12" s="523">
        <f>H8/H9</f>
        <v>0.85324642102565174</v>
      </c>
      <c r="J12" s="522" t="s">
        <v>36</v>
      </c>
      <c r="R12" s="522" t="str">
        <f>R3</f>
        <v>VARIAÇÃO (JAN.-SET)</v>
      </c>
    </row>
    <row r="13" spans="1:19" ht="15.75" thickBot="1" x14ac:dyDescent="0.3"/>
    <row r="14" spans="1:19" ht="20.25" customHeight="1" x14ac:dyDescent="0.25">
      <c r="A14" s="521" t="str">
        <f>A5</f>
        <v>CERTIFICADO + NÃO CERTIFICADO</v>
      </c>
      <c r="B14" s="520">
        <v>2016</v>
      </c>
      <c r="C14" s="519">
        <v>2017</v>
      </c>
      <c r="D14" s="519">
        <v>2018</v>
      </c>
      <c r="E14" s="519">
        <v>2019</v>
      </c>
      <c r="F14" s="518">
        <v>2020</v>
      </c>
      <c r="G14" s="517" t="str">
        <f>G5</f>
        <v>janeiro - setembro</v>
      </c>
      <c r="H14" s="516"/>
      <c r="J14" s="559">
        <v>2016</v>
      </c>
      <c r="K14" s="519">
        <v>2017</v>
      </c>
      <c r="L14" s="519">
        <v>2018</v>
      </c>
      <c r="M14" s="519">
        <v>2019</v>
      </c>
      <c r="N14" s="558">
        <v>2020</v>
      </c>
      <c r="O14" s="557" t="str">
        <f>G5</f>
        <v>janeiro - setembro</v>
      </c>
      <c r="P14" s="516"/>
      <c r="R14" s="556" t="s">
        <v>98</v>
      </c>
      <c r="S14" s="555"/>
    </row>
    <row r="15" spans="1:19" ht="20.25" customHeight="1" thickBot="1" x14ac:dyDescent="0.3">
      <c r="A15" s="514"/>
      <c r="B15" s="513"/>
      <c r="C15" s="512"/>
      <c r="D15" s="512"/>
      <c r="E15" s="512"/>
      <c r="F15" s="511"/>
      <c r="G15" s="510">
        <f>G6</f>
        <v>2020</v>
      </c>
      <c r="H15" s="509">
        <f>H6</f>
        <v>2021</v>
      </c>
      <c r="J15" s="554">
        <v>2016</v>
      </c>
      <c r="K15" s="512">
        <v>2017</v>
      </c>
      <c r="L15" s="553"/>
      <c r="M15" s="553">
        <v>2018</v>
      </c>
      <c r="N15" s="552"/>
      <c r="O15" s="551">
        <f>G6</f>
        <v>2020</v>
      </c>
      <c r="P15" s="509">
        <f>H6</f>
        <v>2021</v>
      </c>
      <c r="R15" s="550" t="s">
        <v>1</v>
      </c>
      <c r="S15" s="549" t="s">
        <v>49</v>
      </c>
    </row>
    <row r="16" spans="1:19" ht="21.95" customHeight="1" x14ac:dyDescent="0.25">
      <c r="A16" s="505" t="s">
        <v>48</v>
      </c>
      <c r="B16" s="545">
        <v>461075038</v>
      </c>
      <c r="C16" s="544">
        <v>517832642</v>
      </c>
      <c r="D16" s="544">
        <v>536653330</v>
      </c>
      <c r="E16" s="544">
        <v>588503010</v>
      </c>
      <c r="F16" s="542">
        <v>321477613</v>
      </c>
      <c r="G16" s="524">
        <v>237159339</v>
      </c>
      <c r="H16" s="542">
        <v>176045426</v>
      </c>
      <c r="J16" s="541">
        <f>B16/B18</f>
        <v>0.54434025397611374</v>
      </c>
      <c r="K16" s="548">
        <f>C16/C18</f>
        <v>0.55705795595681284</v>
      </c>
      <c r="L16" s="548">
        <f>D16/D18</f>
        <v>0.54996675470828416</v>
      </c>
      <c r="M16" s="548">
        <f>E16/E18</f>
        <v>0.55942504335310406</v>
      </c>
      <c r="N16" s="539">
        <f>F16/F18</f>
        <v>0.39404027698354271</v>
      </c>
      <c r="O16" s="523">
        <f>G16/G18</f>
        <v>0.40030559119632581</v>
      </c>
      <c r="P16" s="538">
        <f>H16/H18</f>
        <v>0.31324577418202815</v>
      </c>
      <c r="R16" s="547">
        <f>(H16-G16)/G16</f>
        <v>-0.25769136167140355</v>
      </c>
      <c r="S16" s="546">
        <f>(P16-O16)*100</f>
        <v>-8.7059817014297654</v>
      </c>
    </row>
    <row r="17" spans="1:19" ht="21.95" customHeight="1" thickBot="1" x14ac:dyDescent="0.3">
      <c r="A17" s="505" t="s">
        <v>47</v>
      </c>
      <c r="B17" s="545">
        <v>385959578</v>
      </c>
      <c r="C17" s="544">
        <v>411695488</v>
      </c>
      <c r="D17" s="544">
        <v>439138980</v>
      </c>
      <c r="E17" s="544">
        <v>463475297</v>
      </c>
      <c r="F17" s="543">
        <v>494372014</v>
      </c>
      <c r="G17" s="524">
        <v>355286393</v>
      </c>
      <c r="H17" s="542">
        <v>385958727</v>
      </c>
      <c r="J17" s="541">
        <f>B17/B18</f>
        <v>0.4556597460238862</v>
      </c>
      <c r="K17" s="540">
        <f>C17/C18</f>
        <v>0.4428810168014139</v>
      </c>
      <c r="L17" s="540">
        <f>D17/D18</f>
        <v>0.45003324529171579</v>
      </c>
      <c r="M17" s="540">
        <f>E17/E18</f>
        <v>0.44057495664689594</v>
      </c>
      <c r="N17" s="539">
        <f>F17/F18</f>
        <v>0.60595972301645729</v>
      </c>
      <c r="O17" s="523">
        <f>G17/G18</f>
        <v>0.59969440880367419</v>
      </c>
      <c r="P17" s="538">
        <f>H17/H18</f>
        <v>0.68675422581797185</v>
      </c>
      <c r="R17" s="537">
        <f>(H17-G17)/G17</f>
        <v>8.6331293864102474E-2</v>
      </c>
      <c r="S17" s="536">
        <f>(P17-O17)*100</f>
        <v>8.7059817014297654</v>
      </c>
    </row>
    <row r="18" spans="1:19" ht="21.95" customHeight="1" thickBot="1" x14ac:dyDescent="0.3">
      <c r="A18" s="498" t="s">
        <v>31</v>
      </c>
      <c r="B18" s="535">
        <f>B16+B17</f>
        <v>847034616</v>
      </c>
      <c r="C18" s="534">
        <v>929584860</v>
      </c>
      <c r="D18" s="534">
        <f>SUM(D16:D17)</f>
        <v>975792310</v>
      </c>
      <c r="E18" s="534">
        <f>SUM(E16:E17)</f>
        <v>1051978307</v>
      </c>
      <c r="F18" s="534">
        <f>SUM(F16:F17)</f>
        <v>815849627</v>
      </c>
      <c r="G18" s="533">
        <f>SUM(G16:G17)</f>
        <v>592445732</v>
      </c>
      <c r="H18" s="532">
        <f>SUM(H16:H17)</f>
        <v>562004153</v>
      </c>
      <c r="J18" s="531">
        <f>J16+J17</f>
        <v>1</v>
      </c>
      <c r="K18" s="530">
        <f>K16+K17</f>
        <v>0.99993897275822674</v>
      </c>
      <c r="L18" s="530">
        <f>L16+L17</f>
        <v>1</v>
      </c>
      <c r="M18" s="530">
        <f>M16+M17</f>
        <v>1</v>
      </c>
      <c r="N18" s="529">
        <f>N16+N17</f>
        <v>1</v>
      </c>
      <c r="O18" s="528">
        <f>O16+O17</f>
        <v>1</v>
      </c>
      <c r="P18" s="527">
        <f>P16+P17</f>
        <v>1</v>
      </c>
      <c r="R18" s="526">
        <f>(H18-G18)/G18</f>
        <v>-5.1382898644968214E-2</v>
      </c>
      <c r="S18" s="525">
        <f>(P18-O18)*100</f>
        <v>0</v>
      </c>
    </row>
    <row r="20" spans="1:19" x14ac:dyDescent="0.25">
      <c r="G20" s="524"/>
      <c r="H20" s="491">
        <f>H18/1000000</f>
        <v>562.00415299999997</v>
      </c>
    </row>
    <row r="21" spans="1:19" x14ac:dyDescent="0.25">
      <c r="A21" s="522" t="s">
        <v>38</v>
      </c>
      <c r="H21" s="523">
        <f>H17/H18</f>
        <v>0.68675422581797185</v>
      </c>
      <c r="J21" s="522" t="str">
        <f>R3</f>
        <v>VARIAÇÃO (JAN.-SET)</v>
      </c>
    </row>
    <row r="22" spans="1:19" ht="15.75" thickBot="1" x14ac:dyDescent="0.3"/>
    <row r="23" spans="1:19" ht="20.25" customHeight="1" x14ac:dyDescent="0.25">
      <c r="A23" s="521" t="str">
        <f>A5</f>
        <v>CERTIFICADO + NÃO CERTIFICADO</v>
      </c>
      <c r="B23" s="520">
        <v>2016</v>
      </c>
      <c r="C23" s="519">
        <v>2017</v>
      </c>
      <c r="D23" s="519">
        <v>2018</v>
      </c>
      <c r="E23" s="519">
        <v>2019</v>
      </c>
      <c r="F23" s="518">
        <v>2020</v>
      </c>
      <c r="G23" s="517" t="str">
        <f>G5</f>
        <v>janeiro - setembro</v>
      </c>
      <c r="H23" s="516"/>
      <c r="J23" s="515" t="s">
        <v>97</v>
      </c>
    </row>
    <row r="24" spans="1:19" ht="20.25" customHeight="1" thickBot="1" x14ac:dyDescent="0.3">
      <c r="A24" s="514"/>
      <c r="B24" s="513"/>
      <c r="C24" s="512"/>
      <c r="D24" s="512"/>
      <c r="E24" s="512"/>
      <c r="F24" s="511"/>
      <c r="G24" s="510">
        <v>2020</v>
      </c>
      <c r="H24" s="509">
        <v>2021</v>
      </c>
      <c r="J24" s="508"/>
    </row>
    <row r="25" spans="1:19" ht="21.95" customHeight="1" x14ac:dyDescent="0.25">
      <c r="A25" s="505" t="s">
        <v>48</v>
      </c>
      <c r="B25" s="504">
        <f>B16/B7</f>
        <v>6.2654848542489967</v>
      </c>
      <c r="C25" s="503">
        <f>C16/C7</f>
        <v>6.4560462042243847</v>
      </c>
      <c r="D25" s="503">
        <f>D16/D7</f>
        <v>6.5952788640868016</v>
      </c>
      <c r="E25" s="503">
        <f>E16/E7</f>
        <v>6.5978985290550964</v>
      </c>
      <c r="F25" s="507">
        <f>F16/F7</f>
        <v>6.5158736417840455</v>
      </c>
      <c r="G25" s="501">
        <f>G16/G7</f>
        <v>6.5825506078009886</v>
      </c>
      <c r="H25" s="500">
        <f>H16/H7</f>
        <v>6.6479567169576921</v>
      </c>
      <c r="J25" s="506">
        <f>(H25-G25)/G25</f>
        <v>9.936286563325571E-3</v>
      </c>
    </row>
    <row r="26" spans="1:19" ht="21.95" customHeight="1" thickBot="1" x14ac:dyDescent="0.3">
      <c r="A26" s="505" t="s">
        <v>47</v>
      </c>
      <c r="B26" s="504">
        <f>B17/B8</f>
        <v>2.1054929034593952</v>
      </c>
      <c r="C26" s="503">
        <f>C17/C8</f>
        <v>2.1993873370347377</v>
      </c>
      <c r="D26" s="503">
        <f>D17/D8</f>
        <v>2.4032794086253029</v>
      </c>
      <c r="E26" s="503">
        <f>E17/E8</f>
        <v>2.4510261232335959</v>
      </c>
      <c r="F26" s="502">
        <f>F17/F8</f>
        <v>2.4547930355029099</v>
      </c>
      <c r="G26" s="501">
        <f>G17/G8</f>
        <v>2.383797581546411</v>
      </c>
      <c r="H26" s="500">
        <f>H17/H8</f>
        <v>2.5067933212430189</v>
      </c>
      <c r="J26" s="499">
        <f>(H26-G26)/G26</f>
        <v>5.1596553603690816E-2</v>
      </c>
    </row>
    <row r="27" spans="1:19" ht="21.95" customHeight="1" thickBot="1" x14ac:dyDescent="0.3">
      <c r="A27" s="498" t="s">
        <v>31</v>
      </c>
      <c r="B27" s="495">
        <f>B18/B9</f>
        <v>3.2971313478721176</v>
      </c>
      <c r="C27" s="497">
        <f>C18/C9</f>
        <v>3.4764431834769445</v>
      </c>
      <c r="D27" s="497">
        <f>D18/D9</f>
        <v>3.6948644296680007</v>
      </c>
      <c r="E27" s="497">
        <f>E18/E9</f>
        <v>3.7801524472054533</v>
      </c>
      <c r="F27" s="496">
        <f>F18/F9</f>
        <v>3.2539216044994461</v>
      </c>
      <c r="G27" s="495">
        <f>G18/G9</f>
        <v>3.2011865262128598</v>
      </c>
      <c r="H27" s="494">
        <f>H18/H9</f>
        <v>3.1145238706817127</v>
      </c>
      <c r="J27" s="493">
        <f>(H27-G27)/G27</f>
        <v>-2.7072041826213974E-2</v>
      </c>
    </row>
    <row r="29" spans="1:19" ht="15.75" x14ac:dyDescent="0.25">
      <c r="A29" s="492" t="s">
        <v>50</v>
      </c>
    </row>
  </sheetData>
  <mergeCells count="36">
    <mergeCell ref="B14:B15"/>
    <mergeCell ref="C14:C15"/>
    <mergeCell ref="E14:E15"/>
    <mergeCell ref="J14:J15"/>
    <mergeCell ref="A23:A24"/>
    <mergeCell ref="A14:A15"/>
    <mergeCell ref="B23:B24"/>
    <mergeCell ref="C23:C24"/>
    <mergeCell ref="E23:E24"/>
    <mergeCell ref="G14:H14"/>
    <mergeCell ref="A5:A6"/>
    <mergeCell ref="R5:S5"/>
    <mergeCell ref="B5:B6"/>
    <mergeCell ref="C5:C6"/>
    <mergeCell ref="E5:E6"/>
    <mergeCell ref="J5:J6"/>
    <mergeCell ref="K5:K6"/>
    <mergeCell ref="M5:M6"/>
    <mergeCell ref="N5:N6"/>
    <mergeCell ref="D5:D6"/>
    <mergeCell ref="N14:N15"/>
    <mergeCell ref="G5:H5"/>
    <mergeCell ref="O5:P5"/>
    <mergeCell ref="R14:S14"/>
    <mergeCell ref="O14:P14"/>
    <mergeCell ref="K14:K15"/>
    <mergeCell ref="M14:M15"/>
    <mergeCell ref="L14:L15"/>
    <mergeCell ref="D14:D15"/>
    <mergeCell ref="D23:D24"/>
    <mergeCell ref="L5:L6"/>
    <mergeCell ref="F5:F6"/>
    <mergeCell ref="G23:H23"/>
    <mergeCell ref="J23:J24"/>
    <mergeCell ref="F23:F24"/>
    <mergeCell ref="F14:F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9"/>
  <sheetViews>
    <sheetView showGridLines="0" workbookViewId="0">
      <selection activeCell="F18" sqref="F18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53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">
        <v>104</v>
      </c>
    </row>
    <row r="4" spans="1:20" ht="15.75" thickBot="1" x14ac:dyDescent="0.3">
      <c r="N4" s="112"/>
      <c r="O4" s="255"/>
      <c r="P4" s="255"/>
    </row>
    <row r="5" spans="1:20" ht="20.25" customHeight="1" x14ac:dyDescent="0.25">
      <c r="A5" s="461" t="s">
        <v>52</v>
      </c>
      <c r="B5" s="463">
        <v>2016</v>
      </c>
      <c r="C5" s="456">
        <v>2017</v>
      </c>
      <c r="D5" s="456">
        <v>2018</v>
      </c>
      <c r="E5" s="454">
        <v>2019</v>
      </c>
      <c r="F5" s="467">
        <v>2020</v>
      </c>
      <c r="G5" s="470" t="s">
        <v>103</v>
      </c>
      <c r="H5" s="469"/>
      <c r="J5" s="465">
        <v>2016</v>
      </c>
      <c r="K5" s="456">
        <v>2017</v>
      </c>
      <c r="L5" s="456">
        <v>2018</v>
      </c>
      <c r="M5" s="456">
        <v>2019</v>
      </c>
      <c r="N5" s="467">
        <v>2020</v>
      </c>
      <c r="O5" s="470" t="str">
        <f>G5</f>
        <v>janeiro - setembro</v>
      </c>
      <c r="P5" s="469"/>
      <c r="R5" s="459" t="s">
        <v>98</v>
      </c>
      <c r="S5" s="460"/>
    </row>
    <row r="6" spans="1:20" ht="20.25" customHeight="1" thickBot="1" x14ac:dyDescent="0.3">
      <c r="A6" s="462"/>
      <c r="B6" s="464"/>
      <c r="C6" s="458"/>
      <c r="D6" s="458"/>
      <c r="E6" s="455"/>
      <c r="F6" s="468"/>
      <c r="G6" s="249">
        <v>2020</v>
      </c>
      <c r="H6" s="251">
        <v>2021</v>
      </c>
      <c r="J6" s="466">
        <v>2016</v>
      </c>
      <c r="K6" s="458">
        <v>2017</v>
      </c>
      <c r="L6" s="457">
        <v>2018</v>
      </c>
      <c r="M6" s="458"/>
      <c r="N6" s="468"/>
      <c r="O6" s="249">
        <f>G6</f>
        <v>2020</v>
      </c>
      <c r="P6" s="251">
        <f>H6</f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25537692</v>
      </c>
      <c r="C7" s="28">
        <v>27705328</v>
      </c>
      <c r="D7" s="28">
        <v>29031670</v>
      </c>
      <c r="E7" s="65">
        <v>33762788</v>
      </c>
      <c r="F7" s="29">
        <v>17865067</v>
      </c>
      <c r="G7" s="4">
        <v>13172398</v>
      </c>
      <c r="H7" s="29">
        <v>10101516</v>
      </c>
      <c r="J7" s="116">
        <f t="shared" ref="J7:P7" si="0">B7/B9</f>
        <v>0.23271684344599755</v>
      </c>
      <c r="K7" s="118">
        <f t="shared" si="0"/>
        <v>0.24656824321214252</v>
      </c>
      <c r="L7" s="118">
        <f t="shared" si="0"/>
        <v>0.25222148036092201</v>
      </c>
      <c r="M7" s="118">
        <f t="shared" si="0"/>
        <v>0.27097022161984835</v>
      </c>
      <c r="N7" s="37">
        <f t="shared" si="0"/>
        <v>0.1595065773381994</v>
      </c>
      <c r="O7" s="256">
        <f t="shared" si="0"/>
        <v>0.16130817713698833</v>
      </c>
      <c r="P7" s="37">
        <f t="shared" si="0"/>
        <v>0.12202592995262468</v>
      </c>
      <c r="R7" s="80">
        <f>(H7-G7)/G7</f>
        <v>-0.23313006485227672</v>
      </c>
      <c r="S7" s="120">
        <f>(P7-O7)*100</f>
        <v>-3.9282247184363657</v>
      </c>
    </row>
    <row r="8" spans="1:20" ht="21.95" customHeight="1" thickBot="1" x14ac:dyDescent="0.3">
      <c r="A8" s="76" t="s">
        <v>47</v>
      </c>
      <c r="B8" s="115">
        <v>84199496</v>
      </c>
      <c r="C8" s="28">
        <v>84658404</v>
      </c>
      <c r="D8" s="28">
        <v>86072206</v>
      </c>
      <c r="E8" s="65">
        <v>90836837</v>
      </c>
      <c r="F8" s="78">
        <v>94137004</v>
      </c>
      <c r="G8" s="4">
        <v>68487430</v>
      </c>
      <c r="H8" s="29">
        <v>72680201</v>
      </c>
      <c r="J8" s="116">
        <f t="shared" ref="J8:P8" si="1">B8/B9</f>
        <v>0.76728315655400248</v>
      </c>
      <c r="K8" s="119">
        <f t="shared" si="1"/>
        <v>0.75343175678785745</v>
      </c>
      <c r="L8" s="119">
        <f t="shared" si="1"/>
        <v>0.74777851963907804</v>
      </c>
      <c r="M8" s="119">
        <f t="shared" si="1"/>
        <v>0.72902977838015159</v>
      </c>
      <c r="N8" s="133">
        <f t="shared" si="1"/>
        <v>0.8404934226618006</v>
      </c>
      <c r="O8" s="256">
        <f t="shared" si="1"/>
        <v>0.83869182286301169</v>
      </c>
      <c r="P8" s="37">
        <f t="shared" si="1"/>
        <v>0.87797407004737527</v>
      </c>
      <c r="R8" s="131">
        <f t="shared" ref="R8:R9" si="2">(H8-G8)/G8</f>
        <v>6.1219569780907243E-2</v>
      </c>
      <c r="S8" s="121">
        <f t="shared" ref="S8:S9" si="3">(P8-O8)*100</f>
        <v>3.9282247184363572</v>
      </c>
      <c r="T8" s="2"/>
    </row>
    <row r="9" spans="1:20" ht="21.95" customHeight="1" thickBot="1" x14ac:dyDescent="0.3">
      <c r="A9" s="113" t="s">
        <v>31</v>
      </c>
      <c r="B9" s="122">
        <f>B7+B8</f>
        <v>109737188</v>
      </c>
      <c r="C9" s="123">
        <f t="shared" ref="C9:H9" si="4">C7+C8</f>
        <v>112363732</v>
      </c>
      <c r="D9" s="123">
        <f t="shared" si="4"/>
        <v>115103876</v>
      </c>
      <c r="E9" s="123">
        <f t="shared" si="4"/>
        <v>124599625</v>
      </c>
      <c r="F9" s="250">
        <f t="shared" si="4"/>
        <v>112002071</v>
      </c>
      <c r="G9" s="277">
        <f t="shared" si="4"/>
        <v>81659828</v>
      </c>
      <c r="H9" s="123">
        <f t="shared" si="4"/>
        <v>82781717</v>
      </c>
      <c r="J9" s="128">
        <f>J7+J8</f>
        <v>1</v>
      </c>
      <c r="K9" s="124">
        <f t="shared" ref="K9" si="5">K7+K8</f>
        <v>1</v>
      </c>
      <c r="L9" s="124">
        <f>L7+L8</f>
        <v>1</v>
      </c>
      <c r="M9" s="124">
        <f>M7+M8</f>
        <v>1</v>
      </c>
      <c r="N9" s="258">
        <f>N7+N8</f>
        <v>1</v>
      </c>
      <c r="O9" s="260">
        <f>O7+O8</f>
        <v>1</v>
      </c>
      <c r="P9" s="261">
        <f>P7+P8</f>
        <v>1</v>
      </c>
      <c r="R9" s="132">
        <f t="shared" si="2"/>
        <v>1.3738566777289808E-2</v>
      </c>
      <c r="S9" s="125">
        <f t="shared" si="3"/>
        <v>0</v>
      </c>
      <c r="T9" s="2"/>
    </row>
    <row r="12" spans="1:20" x14ac:dyDescent="0.25">
      <c r="A12" s="1" t="s">
        <v>34</v>
      </c>
      <c r="J12" s="1" t="s">
        <v>36</v>
      </c>
      <c r="R12" s="1" t="str">
        <f>R3</f>
        <v>VARIAÇÃO (JAN.-SET)</v>
      </c>
    </row>
    <row r="13" spans="1:20" ht="15.75" thickBot="1" x14ac:dyDescent="0.3"/>
    <row r="14" spans="1:20" ht="20.25" customHeight="1" x14ac:dyDescent="0.25">
      <c r="A14" s="461" t="s">
        <v>52</v>
      </c>
      <c r="B14" s="463">
        <v>2016</v>
      </c>
      <c r="C14" s="456">
        <v>2017</v>
      </c>
      <c r="D14" s="456">
        <v>2018</v>
      </c>
      <c r="E14" s="456">
        <v>2019</v>
      </c>
      <c r="F14" s="467">
        <v>2020</v>
      </c>
      <c r="G14" s="470" t="str">
        <f>G5</f>
        <v>janeiro - setembro</v>
      </c>
      <c r="H14" s="469"/>
      <c r="J14" s="465">
        <v>2016</v>
      </c>
      <c r="K14" s="456">
        <v>2017</v>
      </c>
      <c r="L14" s="456">
        <v>2018</v>
      </c>
      <c r="M14" s="456">
        <v>2019</v>
      </c>
      <c r="N14" s="467">
        <v>2020</v>
      </c>
      <c r="O14" s="470" t="str">
        <f>G5</f>
        <v>janeiro - setembro</v>
      </c>
      <c r="P14" s="469"/>
      <c r="R14" s="459" t="s">
        <v>98</v>
      </c>
      <c r="S14" s="460"/>
    </row>
    <row r="15" spans="1:20" ht="20.25" customHeight="1" thickBot="1" x14ac:dyDescent="0.3">
      <c r="A15" s="462"/>
      <c r="B15" s="464"/>
      <c r="C15" s="458"/>
      <c r="D15" s="458"/>
      <c r="E15" s="458"/>
      <c r="F15" s="468"/>
      <c r="G15" s="249">
        <v>2020</v>
      </c>
      <c r="H15" s="251">
        <v>2021</v>
      </c>
      <c r="J15" s="466">
        <v>2016</v>
      </c>
      <c r="K15" s="458">
        <v>2017</v>
      </c>
      <c r="L15" s="458">
        <v>2018</v>
      </c>
      <c r="M15" s="458"/>
      <c r="N15" s="468"/>
      <c r="O15" s="249">
        <v>2019</v>
      </c>
      <c r="P15" s="251">
        <v>2020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251533440</v>
      </c>
      <c r="C16" s="28">
        <v>288451381</v>
      </c>
      <c r="D16" s="28">
        <v>313935903</v>
      </c>
      <c r="E16" s="65">
        <v>351270522</v>
      </c>
      <c r="F16" s="29">
        <v>187039708</v>
      </c>
      <c r="G16" s="4">
        <v>139267944</v>
      </c>
      <c r="H16" s="29">
        <v>106422430</v>
      </c>
      <c r="J16" s="116">
        <f t="shared" ref="J16:P16" si="6">B16/B18</f>
        <v>0.4818555329437525</v>
      </c>
      <c r="K16" s="118">
        <f t="shared" si="6"/>
        <v>0.49928544278146808</v>
      </c>
      <c r="L16" s="36">
        <f t="shared" si="6"/>
        <v>0.50362194392127435</v>
      </c>
      <c r="M16" s="36">
        <f t="shared" si="6"/>
        <v>0.51390862731351694</v>
      </c>
      <c r="N16" s="37">
        <f t="shared" si="6"/>
        <v>0.34756602767421141</v>
      </c>
      <c r="O16" s="256">
        <f t="shared" si="6"/>
        <v>0.35993145162344947</v>
      </c>
      <c r="P16" s="37">
        <f t="shared" si="6"/>
        <v>0.27769414352770816</v>
      </c>
      <c r="R16" s="80">
        <f>(H16-G16)/G16</f>
        <v>-0.23584403601161802</v>
      </c>
      <c r="S16" s="120">
        <f>(P16-O16)*100</f>
        <v>-8.2237308095741319</v>
      </c>
    </row>
    <row r="17" spans="1:20" ht="21.95" customHeight="1" thickBot="1" x14ac:dyDescent="0.3">
      <c r="A17" s="76" t="s">
        <v>47</v>
      </c>
      <c r="B17" s="115">
        <v>270476629</v>
      </c>
      <c r="C17" s="28">
        <v>289277021</v>
      </c>
      <c r="D17" s="28">
        <v>309420380</v>
      </c>
      <c r="E17" s="65">
        <v>332256672</v>
      </c>
      <c r="F17" s="78">
        <v>351101805</v>
      </c>
      <c r="G17" s="4">
        <v>247661132</v>
      </c>
      <c r="H17" s="29">
        <v>276813704</v>
      </c>
      <c r="J17" s="116">
        <f t="shared" ref="J17:P17" si="7">B17/B18</f>
        <v>0.5181444670562475</v>
      </c>
      <c r="K17" s="119">
        <f t="shared" si="7"/>
        <v>0.50071455721853186</v>
      </c>
      <c r="L17" s="119">
        <f t="shared" si="7"/>
        <v>0.4963780560787257</v>
      </c>
      <c r="M17" s="119">
        <f t="shared" si="7"/>
        <v>0.48609137268648306</v>
      </c>
      <c r="N17" s="133">
        <f t="shared" si="7"/>
        <v>0.65243397232578859</v>
      </c>
      <c r="O17" s="256">
        <f t="shared" si="7"/>
        <v>0.64006854837655058</v>
      </c>
      <c r="P17" s="37">
        <f t="shared" si="7"/>
        <v>0.72230585647229184</v>
      </c>
      <c r="R17" s="131">
        <f t="shared" ref="R17:R18" si="8">(H17-G17)/G17</f>
        <v>0.11771153496948403</v>
      </c>
      <c r="S17" s="121">
        <f t="shared" ref="S17:S18" si="9">(P17-O17)*100</f>
        <v>8.2237308095741248</v>
      </c>
      <c r="T17" s="2"/>
    </row>
    <row r="18" spans="1:20" ht="21.95" customHeight="1" thickBot="1" x14ac:dyDescent="0.3">
      <c r="A18" s="113" t="s">
        <v>31</v>
      </c>
      <c r="B18" s="122">
        <f t="shared" ref="B18:H18" si="10">B16+B17</f>
        <v>522010069</v>
      </c>
      <c r="C18" s="123">
        <f t="shared" si="10"/>
        <v>577728402</v>
      </c>
      <c r="D18" s="123">
        <f t="shared" si="10"/>
        <v>623356283</v>
      </c>
      <c r="E18" s="123">
        <f t="shared" si="10"/>
        <v>683527194</v>
      </c>
      <c r="F18" s="250">
        <f t="shared" si="10"/>
        <v>538141513</v>
      </c>
      <c r="G18" s="123">
        <f t="shared" si="10"/>
        <v>386929076</v>
      </c>
      <c r="H18" s="123">
        <f t="shared" si="10"/>
        <v>383236134</v>
      </c>
      <c r="J18" s="128">
        <f>J16+J17</f>
        <v>1</v>
      </c>
      <c r="K18" s="124">
        <f t="shared" ref="K18" si="11">K16+K17</f>
        <v>1</v>
      </c>
      <c r="L18" s="127">
        <f>L16+L17</f>
        <v>1</v>
      </c>
      <c r="M18" s="127">
        <f>M16+M17</f>
        <v>1</v>
      </c>
      <c r="N18" s="258">
        <f t="shared" ref="N18" si="12">N16+N17</f>
        <v>1</v>
      </c>
      <c r="O18" s="260">
        <f>O16+O17</f>
        <v>1</v>
      </c>
      <c r="P18" s="261">
        <f>P16+P17</f>
        <v>1</v>
      </c>
      <c r="R18" s="132">
        <f t="shared" si="8"/>
        <v>-9.5442349233015502E-3</v>
      </c>
      <c r="S18" s="125">
        <f t="shared" si="9"/>
        <v>0</v>
      </c>
      <c r="T18" s="2"/>
    </row>
    <row r="21" spans="1:20" x14ac:dyDescent="0.25">
      <c r="A21" s="1" t="s">
        <v>38</v>
      </c>
      <c r="J21" s="1" t="str">
        <f>R3</f>
        <v>VARIAÇÃO (JAN.-SET)</v>
      </c>
    </row>
    <row r="22" spans="1:20" ht="15.75" thickBot="1" x14ac:dyDescent="0.3"/>
    <row r="23" spans="1:20" ht="20.25" customHeight="1" x14ac:dyDescent="0.25">
      <c r="A23" s="461" t="s">
        <v>52</v>
      </c>
      <c r="B23" s="463">
        <v>2016</v>
      </c>
      <c r="C23" s="456">
        <v>2017</v>
      </c>
      <c r="D23" s="456">
        <v>2018</v>
      </c>
      <c r="E23" s="456">
        <v>2019</v>
      </c>
      <c r="F23" s="467">
        <v>2020</v>
      </c>
      <c r="G23" s="470" t="str">
        <f>G5</f>
        <v>janeiro - setembro</v>
      </c>
      <c r="H23" s="469"/>
      <c r="J23" s="471" t="s">
        <v>97</v>
      </c>
    </row>
    <row r="24" spans="1:20" ht="20.25" customHeight="1" thickBot="1" x14ac:dyDescent="0.3">
      <c r="A24" s="462"/>
      <c r="B24" s="464"/>
      <c r="C24" s="458"/>
      <c r="D24" s="458"/>
      <c r="E24" s="458"/>
      <c r="F24" s="468"/>
      <c r="G24" s="249">
        <v>2021</v>
      </c>
      <c r="H24" s="251">
        <v>2020</v>
      </c>
      <c r="J24" s="472"/>
    </row>
    <row r="25" spans="1:20" ht="21.95" customHeight="1" x14ac:dyDescent="0.25">
      <c r="A25" s="76" t="s">
        <v>48</v>
      </c>
      <c r="B25" s="230">
        <f>B16/B7</f>
        <v>9.8494977541431705</v>
      </c>
      <c r="C25" s="162">
        <f t="shared" ref="C25:D25" si="13">C16/C7</f>
        <v>10.411404658338641</v>
      </c>
      <c r="D25" s="240">
        <f t="shared" si="13"/>
        <v>10.813566804803168</v>
      </c>
      <c r="E25" s="240">
        <f t="shared" ref="E25:F25" si="14">E16/E7</f>
        <v>10.404073324750314</v>
      </c>
      <c r="F25" s="164">
        <f t="shared" si="14"/>
        <v>10.469577751933423</v>
      </c>
      <c r="G25" s="165">
        <f t="shared" ref="G25:H25" si="15">G16/G7</f>
        <v>10.572709995552822</v>
      </c>
      <c r="H25" s="164">
        <f t="shared" si="15"/>
        <v>10.535292920389375</v>
      </c>
      <c r="J25" s="74">
        <f>(H25-G25)/G25</f>
        <v>-3.5390240703835896E-3</v>
      </c>
    </row>
    <row r="26" spans="1:20" ht="21.95" customHeight="1" thickBot="1" x14ac:dyDescent="0.3">
      <c r="A26" s="76" t="s">
        <v>47</v>
      </c>
      <c r="B26" s="230">
        <f t="shared" ref="B26:D27" si="16">B17/B8</f>
        <v>3.2123307365165226</v>
      </c>
      <c r="C26" s="162">
        <f t="shared" si="16"/>
        <v>3.4169911944004991</v>
      </c>
      <c r="D26" s="240">
        <f t="shared" si="16"/>
        <v>3.5948931063762908</v>
      </c>
      <c r="E26" s="240">
        <f t="shared" ref="E26:F26" si="17">E17/E8</f>
        <v>3.6577305306216243</v>
      </c>
      <c r="F26" s="164">
        <f t="shared" si="17"/>
        <v>3.729689602188742</v>
      </c>
      <c r="G26" s="165">
        <f t="shared" ref="G26:H26" si="18">G17/G8</f>
        <v>3.6161545556607977</v>
      </c>
      <c r="H26" s="164">
        <f t="shared" si="18"/>
        <v>3.8086535286274179</v>
      </c>
      <c r="J26" s="134">
        <f>(H26-G26)/G26</f>
        <v>5.3233060148183832E-2</v>
      </c>
      <c r="T26" s="2"/>
    </row>
    <row r="27" spans="1:20" ht="21.95" customHeight="1" thickBot="1" x14ac:dyDescent="0.3">
      <c r="A27" s="113" t="s">
        <v>31</v>
      </c>
      <c r="B27" s="231">
        <f t="shared" si="16"/>
        <v>4.7569112942824816</v>
      </c>
      <c r="C27" s="232">
        <f t="shared" si="16"/>
        <v>5.1415914345030833</v>
      </c>
      <c r="D27" s="232">
        <f t="shared" si="16"/>
        <v>5.4155976728359692</v>
      </c>
      <c r="E27" s="232">
        <f t="shared" ref="E27:F27" si="19">E18/E9</f>
        <v>5.4857885326701421</v>
      </c>
      <c r="F27" s="383">
        <f t="shared" si="19"/>
        <v>4.8047460925968055</v>
      </c>
      <c r="G27" s="392">
        <f t="shared" ref="G27:H27" si="20">G18/G9</f>
        <v>4.7383038328221803</v>
      </c>
      <c r="H27" s="273">
        <f t="shared" si="20"/>
        <v>4.6294779558631287</v>
      </c>
      <c r="J27" s="138">
        <f>(H27-G27)/G27</f>
        <v>-2.2967264404873292E-2</v>
      </c>
      <c r="T27" s="2"/>
    </row>
    <row r="29" spans="1:20" ht="15.75" x14ac:dyDescent="0.25">
      <c r="A29" s="139" t="s">
        <v>50</v>
      </c>
    </row>
  </sheetData>
  <mergeCells count="36">
    <mergeCell ref="O5:P5"/>
    <mergeCell ref="G14:H14"/>
    <mergeCell ref="O14:P14"/>
    <mergeCell ref="G23:H23"/>
    <mergeCell ref="K14:K15"/>
    <mergeCell ref="L14:L15"/>
    <mergeCell ref="K5:K6"/>
    <mergeCell ref="L5:L6"/>
    <mergeCell ref="G5:H5"/>
    <mergeCell ref="A23:A24"/>
    <mergeCell ref="B23:B24"/>
    <mergeCell ref="C23:C24"/>
    <mergeCell ref="D23:D24"/>
    <mergeCell ref="J23:J24"/>
    <mergeCell ref="F23:F24"/>
    <mergeCell ref="R5:S5"/>
    <mergeCell ref="A14:A15"/>
    <mergeCell ref="B14:B15"/>
    <mergeCell ref="C14:C15"/>
    <mergeCell ref="D14:D15"/>
    <mergeCell ref="J14:J15"/>
    <mergeCell ref="A5:A6"/>
    <mergeCell ref="B5:B6"/>
    <mergeCell ref="C5:C6"/>
    <mergeCell ref="D5:D6"/>
    <mergeCell ref="J5:J6"/>
    <mergeCell ref="R14:S14"/>
    <mergeCell ref="F5:F6"/>
    <mergeCell ref="N5:N6"/>
    <mergeCell ref="F14:F15"/>
    <mergeCell ref="N14:N15"/>
    <mergeCell ref="E5:E6"/>
    <mergeCell ref="M5:M6"/>
    <mergeCell ref="E14:E15"/>
    <mergeCell ref="E23:E24"/>
    <mergeCell ref="M14:M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showGridLines="0" workbookViewId="0">
      <selection activeCell="H18" sqref="H18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56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tr">
        <f>'2'!R3</f>
        <v>VARIAÇÃO (JAN.-SET)</v>
      </c>
    </row>
    <row r="4" spans="1:20" ht="15.75" thickBot="1" x14ac:dyDescent="0.3">
      <c r="N4" s="112"/>
      <c r="O4" s="255"/>
      <c r="P4" s="255"/>
    </row>
    <row r="5" spans="1:20" ht="20.25" customHeight="1" x14ac:dyDescent="0.25">
      <c r="A5" s="461" t="s">
        <v>54</v>
      </c>
      <c r="B5" s="463">
        <v>2016</v>
      </c>
      <c r="C5" s="456">
        <v>2017</v>
      </c>
      <c r="D5" s="456">
        <v>2018</v>
      </c>
      <c r="E5" s="456">
        <v>2019</v>
      </c>
      <c r="F5" s="467">
        <v>2020</v>
      </c>
      <c r="G5" s="470" t="s">
        <v>103</v>
      </c>
      <c r="H5" s="469"/>
      <c r="J5" s="465">
        <v>2016</v>
      </c>
      <c r="K5" s="456">
        <v>2017</v>
      </c>
      <c r="L5" s="456">
        <v>2018</v>
      </c>
      <c r="M5" s="456">
        <v>2019</v>
      </c>
      <c r="N5" s="467">
        <v>2020</v>
      </c>
      <c r="O5" s="470" t="str">
        <f>G5</f>
        <v>janeiro - setembro</v>
      </c>
      <c r="P5" s="469"/>
      <c r="R5" s="459" t="s">
        <v>98</v>
      </c>
      <c r="S5" s="460"/>
    </row>
    <row r="6" spans="1:20" ht="20.25" customHeight="1" thickBot="1" x14ac:dyDescent="0.3">
      <c r="A6" s="462"/>
      <c r="B6" s="464"/>
      <c r="C6" s="458"/>
      <c r="D6" s="458"/>
      <c r="E6" s="458"/>
      <c r="F6" s="468"/>
      <c r="G6" s="249">
        <v>2020</v>
      </c>
      <c r="H6" s="251">
        <v>2021</v>
      </c>
      <c r="J6" s="466">
        <v>2016</v>
      </c>
      <c r="K6" s="458">
        <v>2017</v>
      </c>
      <c r="L6" s="457">
        <v>2018</v>
      </c>
      <c r="M6" s="458"/>
      <c r="N6" s="468"/>
      <c r="O6" s="249">
        <v>2020</v>
      </c>
      <c r="P6" s="251"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48051990</v>
      </c>
      <c r="C7" s="28">
        <v>52503615</v>
      </c>
      <c r="D7" s="13">
        <v>52337646</v>
      </c>
      <c r="E7" s="65">
        <v>55432735</v>
      </c>
      <c r="F7" s="29">
        <v>31472540</v>
      </c>
      <c r="G7" s="4">
        <v>22856089</v>
      </c>
      <c r="H7" s="29">
        <v>16379617</v>
      </c>
      <c r="J7" s="116">
        <f>B7/B9</f>
        <v>0.32652158243079221</v>
      </c>
      <c r="K7" s="118">
        <f>C7/C9</f>
        <v>0.33866384265840116</v>
      </c>
      <c r="L7" s="118">
        <f>D7/D9</f>
        <v>0.35128215295789383</v>
      </c>
      <c r="M7" s="118">
        <f t="shared" ref="M7:N7" si="0">E7/E9</f>
        <v>0.36067818363360377</v>
      </c>
      <c r="N7" s="37">
        <f t="shared" si="0"/>
        <v>0.22686828889078889</v>
      </c>
      <c r="O7" s="256">
        <f>G7/G9</f>
        <v>0.22102217503482058</v>
      </c>
      <c r="P7" s="37">
        <f>H7/H9</f>
        <v>0.16771305300768705</v>
      </c>
      <c r="R7" s="80">
        <f>(H7-G7)/G7</f>
        <v>-0.28335871460773537</v>
      </c>
      <c r="S7" s="120">
        <f>(P7-O7)*100</f>
        <v>-5.3309122027133533</v>
      </c>
    </row>
    <row r="8" spans="1:20" ht="21.95" customHeight="1" thickBot="1" x14ac:dyDescent="0.3">
      <c r="A8" s="76" t="s">
        <v>47</v>
      </c>
      <c r="B8" s="115">
        <v>99111299</v>
      </c>
      <c r="C8" s="28">
        <v>102528037</v>
      </c>
      <c r="D8" s="13">
        <v>96652690</v>
      </c>
      <c r="E8" s="65">
        <v>98257556</v>
      </c>
      <c r="F8" s="78">
        <v>107253503</v>
      </c>
      <c r="G8" s="4">
        <v>80554752</v>
      </c>
      <c r="H8" s="29">
        <v>81284916</v>
      </c>
      <c r="J8" s="116">
        <f>B8/B9</f>
        <v>0.67347841756920779</v>
      </c>
      <c r="K8" s="119">
        <f>C8/C9</f>
        <v>0.6613361573415989</v>
      </c>
      <c r="L8" s="119">
        <f>D8/D9</f>
        <v>0.64871784704210611</v>
      </c>
      <c r="M8" s="119">
        <f t="shared" ref="M8:N8" si="1">E8/E9</f>
        <v>0.63932181636639629</v>
      </c>
      <c r="N8" s="133">
        <f t="shared" si="1"/>
        <v>0.77313171110921108</v>
      </c>
      <c r="O8" s="256">
        <f>G8/G9</f>
        <v>0.77897782496517942</v>
      </c>
      <c r="P8" s="37">
        <f>H8/H9</f>
        <v>0.83228694699231298</v>
      </c>
      <c r="R8" s="131">
        <f t="shared" ref="R8:R9" si="2">(H8-G8)/G8</f>
        <v>9.0641952444965625E-3</v>
      </c>
      <c r="S8" s="137">
        <f t="shared" ref="S8:S9" si="3">(P8-O8)*100</f>
        <v>5.330912202713356</v>
      </c>
      <c r="T8" s="2"/>
    </row>
    <row r="9" spans="1:20" ht="21.95" customHeight="1" thickBot="1" x14ac:dyDescent="0.3">
      <c r="A9" s="113" t="s">
        <v>31</v>
      </c>
      <c r="B9" s="122">
        <f t="shared" ref="B9:F9" si="4">B7+B8</f>
        <v>147163289</v>
      </c>
      <c r="C9" s="123">
        <f t="shared" si="4"/>
        <v>155031652</v>
      </c>
      <c r="D9" s="123">
        <f t="shared" si="4"/>
        <v>148990336</v>
      </c>
      <c r="E9" s="123">
        <f t="shared" si="4"/>
        <v>153690291</v>
      </c>
      <c r="F9" s="250">
        <f t="shared" si="4"/>
        <v>138726043</v>
      </c>
      <c r="G9" s="257">
        <f>G7+G8</f>
        <v>103410841</v>
      </c>
      <c r="H9" s="253">
        <f>H7+H8</f>
        <v>97664533</v>
      </c>
      <c r="J9" s="128">
        <f>J7+J8</f>
        <v>1</v>
      </c>
      <c r="K9" s="124">
        <f t="shared" ref="K9" si="5">K7+K8</f>
        <v>1</v>
      </c>
      <c r="L9" s="124">
        <f>L7+L8</f>
        <v>1</v>
      </c>
      <c r="M9" s="124">
        <f t="shared" ref="M9:N9" si="6">M7+M8</f>
        <v>1</v>
      </c>
      <c r="N9" s="258">
        <f t="shared" si="6"/>
        <v>1</v>
      </c>
      <c r="O9" s="260">
        <f t="shared" ref="O9:P9" si="7">O7+O8</f>
        <v>1</v>
      </c>
      <c r="P9" s="261">
        <f t="shared" si="7"/>
        <v>1</v>
      </c>
      <c r="R9" s="132">
        <f t="shared" si="2"/>
        <v>-5.5567752321055007E-2</v>
      </c>
      <c r="S9" s="136">
        <f t="shared" si="3"/>
        <v>0</v>
      </c>
      <c r="T9" s="2"/>
    </row>
    <row r="12" spans="1:20" x14ac:dyDescent="0.25">
      <c r="A12" s="1" t="s">
        <v>34</v>
      </c>
      <c r="J12" s="1" t="s">
        <v>36</v>
      </c>
      <c r="R12" s="1" t="str">
        <f>R3</f>
        <v>VARIAÇÃO (JAN.-SET)</v>
      </c>
    </row>
    <row r="13" spans="1:20" ht="15.75" thickBot="1" x14ac:dyDescent="0.3"/>
    <row r="14" spans="1:20" ht="20.25" customHeight="1" x14ac:dyDescent="0.25">
      <c r="A14" s="461" t="str">
        <f>A5</f>
        <v>NÃO CERTIFICADO</v>
      </c>
      <c r="B14" s="463">
        <v>2016</v>
      </c>
      <c r="C14" s="456">
        <v>2017</v>
      </c>
      <c r="D14" s="456">
        <v>2018</v>
      </c>
      <c r="E14" s="456">
        <v>2019</v>
      </c>
      <c r="F14" s="467">
        <v>2020</v>
      </c>
      <c r="G14" s="470" t="str">
        <f>G5</f>
        <v>janeiro - setembro</v>
      </c>
      <c r="H14" s="469"/>
      <c r="J14" s="465">
        <v>2016</v>
      </c>
      <c r="K14" s="456">
        <v>2017</v>
      </c>
      <c r="L14" s="456">
        <v>2018</v>
      </c>
      <c r="M14" s="456">
        <v>2019</v>
      </c>
      <c r="N14" s="467">
        <v>2020</v>
      </c>
      <c r="O14" s="470" t="str">
        <f>G5</f>
        <v>janeiro - setembro</v>
      </c>
      <c r="P14" s="469"/>
      <c r="R14" s="459" t="s">
        <v>98</v>
      </c>
      <c r="S14" s="460"/>
    </row>
    <row r="15" spans="1:20" ht="20.25" customHeight="1" thickBot="1" x14ac:dyDescent="0.3">
      <c r="A15" s="462"/>
      <c r="B15" s="464"/>
      <c r="C15" s="458"/>
      <c r="D15" s="458"/>
      <c r="E15" s="458"/>
      <c r="F15" s="468"/>
      <c r="G15" s="249">
        <v>2020</v>
      </c>
      <c r="H15" s="251">
        <v>2021</v>
      </c>
      <c r="J15" s="466">
        <v>2016</v>
      </c>
      <c r="K15" s="458">
        <v>2017</v>
      </c>
      <c r="L15" s="457">
        <v>2018</v>
      </c>
      <c r="M15" s="458"/>
      <c r="N15" s="468"/>
      <c r="O15" s="249">
        <v>2020</v>
      </c>
      <c r="P15" s="251">
        <v>2021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209541598</v>
      </c>
      <c r="C16" s="28">
        <v>229381261</v>
      </c>
      <c r="D16" s="28">
        <v>222717428</v>
      </c>
      <c r="E16" s="65">
        <v>237232488</v>
      </c>
      <c r="F16" s="29">
        <v>134437905</v>
      </c>
      <c r="G16" s="4">
        <v>97891395</v>
      </c>
      <c r="H16" s="29">
        <v>69622996</v>
      </c>
      <c r="J16" s="116">
        <f t="shared" ref="J16:P16" si="8">B16/B18</f>
        <v>0.64469468516788675</v>
      </c>
      <c r="K16" s="118">
        <f t="shared" si="8"/>
        <v>0.65202228069943247</v>
      </c>
      <c r="L16" s="118">
        <f t="shared" si="8"/>
        <v>0.6319365208121398</v>
      </c>
      <c r="M16" s="118">
        <f t="shared" si="8"/>
        <v>0.64386421869758337</v>
      </c>
      <c r="N16" s="37">
        <f t="shared" si="8"/>
        <v>0.48409786470985144</v>
      </c>
      <c r="O16" s="135">
        <f t="shared" si="8"/>
        <v>0.47631854714490879</v>
      </c>
      <c r="P16" s="117">
        <f t="shared" si="8"/>
        <v>0.38946001857300888</v>
      </c>
      <c r="R16" s="80">
        <f>(H16-G16)/G16</f>
        <v>-0.28877307346575254</v>
      </c>
      <c r="S16" s="120">
        <f>(P16-O16)*100</f>
        <v>-8.6858528571899907</v>
      </c>
    </row>
    <row r="17" spans="1:20" ht="21.95" customHeight="1" thickBot="1" x14ac:dyDescent="0.3">
      <c r="A17" s="76" t="s">
        <v>47</v>
      </c>
      <c r="B17" s="115">
        <v>115482949</v>
      </c>
      <c r="C17" s="28">
        <v>122418467</v>
      </c>
      <c r="D17" s="28">
        <v>129718965</v>
      </c>
      <c r="E17" s="65">
        <v>131218625</v>
      </c>
      <c r="F17" s="78">
        <v>143270209</v>
      </c>
      <c r="G17" s="4">
        <v>107625261</v>
      </c>
      <c r="H17" s="29">
        <v>109145023</v>
      </c>
      <c r="J17" s="116">
        <f t="shared" ref="J17:P17" si="9">B17/B18</f>
        <v>0.35530531483211331</v>
      </c>
      <c r="K17" s="119">
        <f t="shared" si="9"/>
        <v>0.34797771930056753</v>
      </c>
      <c r="L17" s="119">
        <f t="shared" si="9"/>
        <v>0.36806347918786014</v>
      </c>
      <c r="M17" s="119">
        <f t="shared" si="9"/>
        <v>0.35613578130241663</v>
      </c>
      <c r="N17" s="133">
        <f t="shared" si="9"/>
        <v>0.51590213529014861</v>
      </c>
      <c r="O17" s="352">
        <f t="shared" si="9"/>
        <v>0.52368145285509127</v>
      </c>
      <c r="P17" s="117">
        <f t="shared" si="9"/>
        <v>0.61053998142699117</v>
      </c>
      <c r="R17" s="131">
        <f t="shared" ref="R17:R18" si="10">(H17-G17)/G17</f>
        <v>1.4120867033251609E-2</v>
      </c>
      <c r="S17" s="137">
        <f t="shared" ref="S17:S18" si="11">(P17-O17)*100</f>
        <v>8.6858528571899907</v>
      </c>
      <c r="T17" s="2"/>
    </row>
    <row r="18" spans="1:20" ht="21.95" customHeight="1" thickBot="1" x14ac:dyDescent="0.3">
      <c r="A18" s="113" t="s">
        <v>31</v>
      </c>
      <c r="B18" s="122">
        <f t="shared" ref="B18:F18" si="12">B16+B17</f>
        <v>325024547</v>
      </c>
      <c r="C18" s="123">
        <f t="shared" si="12"/>
        <v>351799728</v>
      </c>
      <c r="D18" s="123">
        <f t="shared" si="12"/>
        <v>352436393</v>
      </c>
      <c r="E18" s="123">
        <f t="shared" si="12"/>
        <v>368451113</v>
      </c>
      <c r="F18" s="250">
        <f t="shared" si="12"/>
        <v>277708114</v>
      </c>
      <c r="G18" s="257">
        <f>G16+G17</f>
        <v>205516656</v>
      </c>
      <c r="H18" s="253">
        <f>H16+H17</f>
        <v>178768019</v>
      </c>
      <c r="J18" s="128">
        <f>J16+J17</f>
        <v>1</v>
      </c>
      <c r="K18" s="124">
        <f t="shared" ref="K18" si="13">K16+K17</f>
        <v>1</v>
      </c>
      <c r="L18" s="124">
        <f>L16+L17</f>
        <v>1</v>
      </c>
      <c r="M18" s="124">
        <f>M16+M17</f>
        <v>1</v>
      </c>
      <c r="N18" s="258">
        <f>N16+N17</f>
        <v>1</v>
      </c>
      <c r="O18" s="129">
        <f t="shared" ref="O18:P18" si="14">O16+O17</f>
        <v>1</v>
      </c>
      <c r="P18" s="129">
        <f t="shared" si="14"/>
        <v>1</v>
      </c>
      <c r="R18" s="132">
        <f t="shared" si="10"/>
        <v>-0.13015313464423048</v>
      </c>
      <c r="S18" s="136">
        <f t="shared" si="11"/>
        <v>0</v>
      </c>
      <c r="T18" s="2"/>
    </row>
    <row r="21" spans="1:20" x14ac:dyDescent="0.25">
      <c r="A21" s="1" t="s">
        <v>38</v>
      </c>
      <c r="J21" s="1" t="str">
        <f>R12</f>
        <v>VARIAÇÃO (JAN.-SET)</v>
      </c>
      <c r="O21" s="384"/>
    </row>
    <row r="22" spans="1:20" ht="15.75" thickBot="1" x14ac:dyDescent="0.3"/>
    <row r="23" spans="1:20" ht="20.25" customHeight="1" x14ac:dyDescent="0.25">
      <c r="A23" s="461" t="str">
        <f>A5</f>
        <v>NÃO CERTIFICADO</v>
      </c>
      <c r="B23" s="463">
        <v>2016</v>
      </c>
      <c r="C23" s="456">
        <v>2017</v>
      </c>
      <c r="D23" s="456">
        <v>2018</v>
      </c>
      <c r="E23" s="456">
        <v>2019</v>
      </c>
      <c r="F23" s="467">
        <v>2020</v>
      </c>
      <c r="G23" s="470" t="str">
        <f>G5</f>
        <v>janeiro - setembro</v>
      </c>
      <c r="H23" s="469"/>
      <c r="J23" s="471" t="s">
        <v>97</v>
      </c>
    </row>
    <row r="24" spans="1:20" ht="20.25" customHeight="1" thickBot="1" x14ac:dyDescent="0.3">
      <c r="A24" s="462"/>
      <c r="B24" s="464"/>
      <c r="C24" s="458"/>
      <c r="D24" s="458"/>
      <c r="E24" s="458"/>
      <c r="F24" s="468"/>
      <c r="G24" s="249">
        <v>2020</v>
      </c>
      <c r="H24" s="251">
        <v>2021</v>
      </c>
      <c r="J24" s="472"/>
    </row>
    <row r="25" spans="1:20" ht="21.95" customHeight="1" x14ac:dyDescent="0.25">
      <c r="A25" s="76" t="s">
        <v>48</v>
      </c>
      <c r="B25" s="230">
        <f>B16/B7</f>
        <v>4.3607267461763808</v>
      </c>
      <c r="C25" s="240">
        <f t="shared" ref="C25:D25" si="15">C16/C7</f>
        <v>4.3688660485568471</v>
      </c>
      <c r="D25" s="240">
        <f t="shared" si="15"/>
        <v>4.2553963546621869</v>
      </c>
      <c r="E25" s="240">
        <f t="shared" ref="E25:F25" si="16">E16/E7</f>
        <v>4.2796460972023116</v>
      </c>
      <c r="F25" s="389">
        <f t="shared" si="16"/>
        <v>4.2715937448963448</v>
      </c>
      <c r="G25" s="385">
        <f t="shared" ref="G25:H25" si="17">G16/G7</f>
        <v>4.2829460018290968</v>
      </c>
      <c r="H25" s="386">
        <f t="shared" si="17"/>
        <v>4.2505875442630927</v>
      </c>
      <c r="J25" s="74">
        <f>(H25-G25)/G25</f>
        <v>-7.5551869092407228E-3</v>
      </c>
    </row>
    <row r="26" spans="1:20" ht="21.95" customHeight="1" thickBot="1" x14ac:dyDescent="0.3">
      <c r="A26" s="76" t="s">
        <v>47</v>
      </c>
      <c r="B26" s="230">
        <f t="shared" ref="B26:D27" si="18">B17/B8</f>
        <v>1.1651844962701983</v>
      </c>
      <c r="C26" s="240">
        <f t="shared" si="18"/>
        <v>1.1939999104830223</v>
      </c>
      <c r="D26" s="240">
        <f t="shared" si="18"/>
        <v>1.3421143788134609</v>
      </c>
      <c r="E26" s="240">
        <f t="shared" ref="E26:F26" si="19">E17/E8</f>
        <v>1.3354558198048403</v>
      </c>
      <c r="F26" s="390">
        <f t="shared" si="19"/>
        <v>1.3358091343645904</v>
      </c>
      <c r="G26" s="385">
        <f t="shared" ref="G26:H26" si="20">G17/G8</f>
        <v>1.336051050098199</v>
      </c>
      <c r="H26" s="386">
        <f t="shared" si="20"/>
        <v>1.342746334387551</v>
      </c>
      <c r="J26" s="134">
        <f t="shared" ref="J26:J27" si="21">(H26-G26)/G26</f>
        <v>5.0112488507530117E-3</v>
      </c>
      <c r="T26" s="2"/>
    </row>
    <row r="27" spans="1:20" ht="21.95" customHeight="1" thickBot="1" x14ac:dyDescent="0.3">
      <c r="A27" s="113" t="s">
        <v>31</v>
      </c>
      <c r="B27" s="231">
        <f t="shared" si="18"/>
        <v>2.2085980084340191</v>
      </c>
      <c r="C27" s="232">
        <f t="shared" si="18"/>
        <v>2.2692122767291418</v>
      </c>
      <c r="D27" s="232">
        <f t="shared" si="18"/>
        <v>2.3654983434630283</v>
      </c>
      <c r="E27" s="232">
        <f t="shared" ref="E27:F27" si="22">E18/E9</f>
        <v>2.3973610213282766</v>
      </c>
      <c r="F27" s="391">
        <f t="shared" si="22"/>
        <v>2.0018455655078404</v>
      </c>
      <c r="G27" s="387">
        <f t="shared" ref="G27:H27" si="23">G18/G9</f>
        <v>1.9873801819288948</v>
      </c>
      <c r="H27" s="388">
        <f t="shared" si="23"/>
        <v>1.8304292613573445</v>
      </c>
      <c r="J27" s="138">
        <f t="shared" si="21"/>
        <v>-7.8973777638870354E-2</v>
      </c>
      <c r="T27" s="2"/>
    </row>
    <row r="29" spans="1:20" ht="15.75" x14ac:dyDescent="0.25">
      <c r="A29" s="139" t="s">
        <v>50</v>
      </c>
    </row>
  </sheetData>
  <mergeCells count="36">
    <mergeCell ref="O5:P5"/>
    <mergeCell ref="G14:H14"/>
    <mergeCell ref="O14:P14"/>
    <mergeCell ref="G23:H23"/>
    <mergeCell ref="F14:F15"/>
    <mergeCell ref="N14:N15"/>
    <mergeCell ref="F23:F24"/>
    <mergeCell ref="K5:K6"/>
    <mergeCell ref="L5:L6"/>
    <mergeCell ref="G5:H5"/>
    <mergeCell ref="R5:S5"/>
    <mergeCell ref="A14:A15"/>
    <mergeCell ref="B14:B15"/>
    <mergeCell ref="C14:C15"/>
    <mergeCell ref="D14:D15"/>
    <mergeCell ref="J14:J15"/>
    <mergeCell ref="A5:A6"/>
    <mergeCell ref="B5:B6"/>
    <mergeCell ref="C5:C6"/>
    <mergeCell ref="D5:D6"/>
    <mergeCell ref="J5:J6"/>
    <mergeCell ref="K14:K15"/>
    <mergeCell ref="L14:L15"/>
    <mergeCell ref="R14:S14"/>
    <mergeCell ref="F5:F6"/>
    <mergeCell ref="N5:N6"/>
    <mergeCell ref="A23:A24"/>
    <mergeCell ref="B23:B24"/>
    <mergeCell ref="C23:C24"/>
    <mergeCell ref="D23:D24"/>
    <mergeCell ref="J23:J24"/>
    <mergeCell ref="E5:E6"/>
    <mergeCell ref="M5:M6"/>
    <mergeCell ref="M14:M15"/>
    <mergeCell ref="E14:E15"/>
    <mergeCell ref="E23:E24"/>
  </mergeCells>
  <pageMargins left="0.7" right="0.7" top="0.75" bottom="0.75" header="0.3" footer="0.3"/>
  <pageSetup paperSize="9" orientation="portrait" r:id="rId1"/>
  <ignoredErrors>
    <ignoredError sqref="G25:H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74"/>
  <sheetViews>
    <sheetView showGridLines="0" workbookViewId="0">
      <selection activeCell="A58" sqref="A58:XFD58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6" width="13.28515625" customWidth="1"/>
    <col min="7" max="7" width="12.7109375" bestFit="1" customWidth="1"/>
    <col min="8" max="9" width="12.710937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69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'2'!R3</f>
        <v>VARIAÇÃO (JAN.-SET)</v>
      </c>
    </row>
    <row r="4" spans="1:30" ht="15.75" thickBot="1" x14ac:dyDescent="0.3"/>
    <row r="5" spans="1:30" ht="24" customHeight="1" x14ac:dyDescent="0.25">
      <c r="A5" s="461" t="s">
        <v>40</v>
      </c>
      <c r="B5" s="478"/>
      <c r="C5" s="463">
        <v>2016</v>
      </c>
      <c r="D5" s="456">
        <v>2017</v>
      </c>
      <c r="E5" s="456">
        <v>2018</v>
      </c>
      <c r="F5" s="456">
        <v>2019</v>
      </c>
      <c r="G5" s="474">
        <v>2020</v>
      </c>
      <c r="H5" s="470" t="s">
        <v>103</v>
      </c>
      <c r="I5" s="469"/>
      <c r="K5" s="465">
        <v>2016</v>
      </c>
      <c r="L5" s="456">
        <v>2017</v>
      </c>
      <c r="M5" s="456">
        <v>2018</v>
      </c>
      <c r="N5" s="454">
        <v>2019</v>
      </c>
      <c r="O5" s="474">
        <v>2020</v>
      </c>
      <c r="P5" s="470" t="str">
        <f>H5</f>
        <v>janeiro - setembro</v>
      </c>
      <c r="Q5" s="469"/>
      <c r="S5" s="459" t="s">
        <v>98</v>
      </c>
      <c r="T5" s="460"/>
    </row>
    <row r="6" spans="1:30" ht="20.25" customHeight="1" thickBot="1" x14ac:dyDescent="0.3">
      <c r="A6" s="479"/>
      <c r="B6" s="480"/>
      <c r="C6" s="481"/>
      <c r="D6" s="457"/>
      <c r="E6" s="457"/>
      <c r="F6" s="458"/>
      <c r="G6" s="475"/>
      <c r="H6" s="249">
        <v>2020</v>
      </c>
      <c r="I6" s="251">
        <v>2021</v>
      </c>
      <c r="K6" s="473"/>
      <c r="L6" s="457"/>
      <c r="M6" s="457"/>
      <c r="N6" s="477"/>
      <c r="O6" s="476"/>
      <c r="P6" s="249">
        <v>2020</v>
      </c>
      <c r="Q6" s="251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109737188</v>
      </c>
      <c r="D7" s="26">
        <f>SUM(D8:D20)</f>
        <v>112363732</v>
      </c>
      <c r="E7" s="26">
        <f>SUM(E8:E20)</f>
        <v>115103876</v>
      </c>
      <c r="F7" s="26">
        <f>SUM(F8:F20)</f>
        <v>124599625</v>
      </c>
      <c r="G7" s="152">
        <f>SUM(G8:G20)</f>
        <v>112002071</v>
      </c>
      <c r="H7" s="265">
        <f t="shared" ref="H7:I7" si="0">SUM(H8:H20)</f>
        <v>81659828</v>
      </c>
      <c r="I7" s="264">
        <f t="shared" si="0"/>
        <v>82781717</v>
      </c>
      <c r="K7" s="102">
        <f t="shared" ref="K7:Q7" si="1">C7/C24</f>
        <v>0.42715836607808244</v>
      </c>
      <c r="L7" s="34">
        <f t="shared" si="1"/>
        <v>0.42021567582483027</v>
      </c>
      <c r="M7" s="34">
        <f t="shared" si="1"/>
        <v>0.43584399343064739</v>
      </c>
      <c r="N7" s="393">
        <f t="shared" si="1"/>
        <v>0.44773316543744257</v>
      </c>
      <c r="O7" s="35">
        <f t="shared" si="1"/>
        <v>0.44670726873492933</v>
      </c>
      <c r="P7" s="24">
        <f t="shared" si="1"/>
        <v>0.44123592593702682</v>
      </c>
      <c r="Q7" s="35">
        <f t="shared" si="1"/>
        <v>0.45876108259384718</v>
      </c>
      <c r="S7" s="144">
        <f>(I7-H7)/H7</f>
        <v>1.3738566777289808E-2</v>
      </c>
      <c r="T7" s="143">
        <f>(Q7-P7)*100</f>
        <v>1.7525156656820362</v>
      </c>
    </row>
    <row r="8" spans="1:30" ht="20.100000000000001" customHeight="1" x14ac:dyDescent="0.25">
      <c r="A8" s="75"/>
      <c r="B8" s="3" t="s">
        <v>11</v>
      </c>
      <c r="C8" s="27">
        <v>18625525</v>
      </c>
      <c r="D8" s="65">
        <v>19983662</v>
      </c>
      <c r="E8" s="65">
        <v>20334191</v>
      </c>
      <c r="F8" s="65">
        <v>21469566</v>
      </c>
      <c r="G8" s="29">
        <v>19721313</v>
      </c>
      <c r="H8" s="27">
        <v>15331992</v>
      </c>
      <c r="I8" s="252">
        <v>15121288</v>
      </c>
      <c r="K8" s="135">
        <f>C8/$C$7</f>
        <v>0.16972846980551387</v>
      </c>
      <c r="L8" s="36">
        <f>D8/$D$7</f>
        <v>0.17784797322324608</v>
      </c>
      <c r="M8" s="36">
        <f>E8/$E$7</f>
        <v>0.17665948104128135</v>
      </c>
      <c r="N8" s="262">
        <f>F8/$F$7</f>
        <v>0.17230843190739939</v>
      </c>
      <c r="O8" s="37">
        <f>G8/$G$7</f>
        <v>0.17607989587978243</v>
      </c>
      <c r="P8" s="262">
        <f>H8/$H$7</f>
        <v>0.18775439987456255</v>
      </c>
      <c r="Q8" s="37">
        <f>I8/$I$7</f>
        <v>0.18266458522477855</v>
      </c>
      <c r="S8" s="145">
        <f t="shared" ref="S8:S24" si="2">(I8-H8)/H8</f>
        <v>-1.3742767410783934E-2</v>
      </c>
      <c r="T8" s="146">
        <f t="shared" ref="T8:T24" si="3">(Q8-P8)*100</f>
        <v>-0.50898146497840024</v>
      </c>
    </row>
    <row r="9" spans="1:30" s="2" customFormat="1" ht="20.100000000000001" customHeight="1" x14ac:dyDescent="0.25">
      <c r="A9" s="76"/>
      <c r="B9" s="2" t="s">
        <v>23</v>
      </c>
      <c r="C9" s="27">
        <v>539211</v>
      </c>
      <c r="D9" s="65">
        <v>687664</v>
      </c>
      <c r="E9" s="65">
        <v>429621</v>
      </c>
      <c r="F9" s="65">
        <v>392807</v>
      </c>
      <c r="G9" s="29">
        <v>274448</v>
      </c>
      <c r="H9" s="27">
        <v>188014</v>
      </c>
      <c r="I9" s="252">
        <v>187921</v>
      </c>
      <c r="K9" s="135">
        <f t="shared" ref="K9:K20" si="4">C9/$C$7</f>
        <v>4.9136578932567508E-3</v>
      </c>
      <c r="L9" s="36">
        <f t="shared" ref="L9:L20" si="5">D9/$D$7</f>
        <v>6.1199818460995941E-3</v>
      </c>
      <c r="M9" s="36">
        <f t="shared" ref="M9:M20" si="6">E9/$E$7</f>
        <v>3.7324633620504665E-3</v>
      </c>
      <c r="N9" s="262">
        <f t="shared" ref="N9:N20" si="7">F9/$F$7</f>
        <v>3.1525536292745663E-3</v>
      </c>
      <c r="O9" s="37">
        <f t="shared" ref="O9:O20" si="8">G9/$G$7</f>
        <v>2.4503832612166607E-3</v>
      </c>
      <c r="P9" s="262">
        <f t="shared" ref="P9:P20" si="9">H9/$H$7</f>
        <v>2.3024050454771958E-3</v>
      </c>
      <c r="Q9" s="37">
        <f t="shared" ref="Q9:Q20" si="10">I9/$I$7</f>
        <v>2.2700785488660499E-3</v>
      </c>
      <c r="S9" s="145">
        <f t="shared" si="2"/>
        <v>-4.9464401587115858E-4</v>
      </c>
      <c r="T9" s="146">
        <f t="shared" si="3"/>
        <v>-3.2326496611145925E-3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11753648</v>
      </c>
      <c r="D10" s="65">
        <v>13623943</v>
      </c>
      <c r="E10" s="65">
        <v>13143932</v>
      </c>
      <c r="F10" s="65">
        <v>12900583</v>
      </c>
      <c r="G10" s="29">
        <v>12304512</v>
      </c>
      <c r="H10" s="27">
        <v>8494277</v>
      </c>
      <c r="I10" s="252">
        <v>9246696</v>
      </c>
      <c r="K10" s="135">
        <f t="shared" si="4"/>
        <v>0.10710724608689627</v>
      </c>
      <c r="L10" s="36">
        <f t="shared" si="5"/>
        <v>0.12124858045832795</v>
      </c>
      <c r="M10" s="36">
        <f t="shared" si="6"/>
        <v>0.11419191478834301</v>
      </c>
      <c r="N10" s="262">
        <f t="shared" si="7"/>
        <v>0.10353629073923779</v>
      </c>
      <c r="O10" s="37">
        <f t="shared" si="8"/>
        <v>0.10985968286247136</v>
      </c>
      <c r="P10" s="262">
        <f t="shared" si="9"/>
        <v>0.10402026563171306</v>
      </c>
      <c r="Q10" s="37">
        <f t="shared" si="10"/>
        <v>0.11169973679091484</v>
      </c>
      <c r="S10" s="145">
        <f t="shared" si="2"/>
        <v>8.8579522424333465E-2</v>
      </c>
      <c r="T10" s="146">
        <f t="shared" si="3"/>
        <v>0.76794711592017839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108515</v>
      </c>
      <c r="D11" s="65">
        <v>88963</v>
      </c>
      <c r="E11" s="65">
        <v>259060</v>
      </c>
      <c r="F11" s="65">
        <v>298131</v>
      </c>
      <c r="G11" s="29">
        <v>93359</v>
      </c>
      <c r="H11" s="27">
        <v>64516</v>
      </c>
      <c r="I11" s="252">
        <v>96632</v>
      </c>
      <c r="K11" s="135">
        <f t="shared" si="4"/>
        <v>9.8886259050122547E-4</v>
      </c>
      <c r="L11" s="36">
        <f t="shared" si="5"/>
        <v>7.9174123550826881E-4</v>
      </c>
      <c r="M11" s="36">
        <f t="shared" si="6"/>
        <v>2.2506626970580906E-3</v>
      </c>
      <c r="N11" s="262">
        <f t="shared" si="7"/>
        <v>2.3927118560750082E-3</v>
      </c>
      <c r="O11" s="37">
        <f t="shared" si="8"/>
        <v>8.3354708682127849E-4</v>
      </c>
      <c r="P11" s="262">
        <f t="shared" si="9"/>
        <v>7.9005799522379599E-4</v>
      </c>
      <c r="Q11" s="37">
        <f t="shared" si="10"/>
        <v>1.167310893056253E-3</v>
      </c>
      <c r="S11" s="145">
        <f t="shared" si="2"/>
        <v>0.49779899559799118</v>
      </c>
      <c r="T11" s="146">
        <f t="shared" si="3"/>
        <v>3.7725289783245707E-2</v>
      </c>
      <c r="U11"/>
      <c r="V11"/>
      <c r="W11"/>
      <c r="X11"/>
      <c r="Y11"/>
      <c r="Z11"/>
      <c r="AA11"/>
      <c r="AB11"/>
      <c r="AC11"/>
      <c r="AD11"/>
    </row>
    <row r="12" spans="1:30" s="409" customFormat="1" ht="20.100000000000001" customHeight="1" x14ac:dyDescent="0.25">
      <c r="A12" s="408"/>
      <c r="B12" s="409" t="s">
        <v>21</v>
      </c>
      <c r="C12" s="410">
        <v>33870</v>
      </c>
      <c r="D12" s="411">
        <v>27242</v>
      </c>
      <c r="E12" s="411">
        <v>23820</v>
      </c>
      <c r="F12" s="411">
        <v>29584</v>
      </c>
      <c r="G12" s="412">
        <v>54417</v>
      </c>
      <c r="H12" s="410">
        <v>38356</v>
      </c>
      <c r="I12" s="413">
        <v>21186</v>
      </c>
      <c r="K12" s="141">
        <f t="shared" si="4"/>
        <v>3.0864650914874908E-4</v>
      </c>
      <c r="L12" s="414">
        <f t="shared" si="5"/>
        <v>2.4244477746609554E-4</v>
      </c>
      <c r="M12" s="414">
        <f t="shared" si="6"/>
        <v>2.0694350900920139E-4</v>
      </c>
      <c r="N12" s="67">
        <f t="shared" si="7"/>
        <v>2.374324962856028E-4</v>
      </c>
      <c r="O12" s="41">
        <f t="shared" si="8"/>
        <v>4.8585708741046403E-4</v>
      </c>
      <c r="P12" s="67">
        <f t="shared" si="9"/>
        <v>4.6970463861373794E-4</v>
      </c>
      <c r="Q12" s="41">
        <f t="shared" si="10"/>
        <v>2.5592607604406174E-4</v>
      </c>
      <c r="S12" s="145">
        <f t="shared" si="2"/>
        <v>-0.44764834706434459</v>
      </c>
      <c r="T12" s="146">
        <f t="shared" si="3"/>
        <v>-2.1377856256967621E-2</v>
      </c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</row>
    <row r="13" spans="1:30" s="409" customFormat="1" ht="20.100000000000001" customHeight="1" x14ac:dyDescent="0.25">
      <c r="A13" s="408"/>
      <c r="B13" s="409" t="s">
        <v>15</v>
      </c>
      <c r="C13" s="410">
        <v>1062653</v>
      </c>
      <c r="D13" s="411">
        <v>762668</v>
      </c>
      <c r="E13" s="411">
        <v>1066136</v>
      </c>
      <c r="F13" s="411">
        <v>883932</v>
      </c>
      <c r="G13" s="412">
        <v>522329</v>
      </c>
      <c r="H13" s="410">
        <v>414475</v>
      </c>
      <c r="I13" s="413">
        <v>267377</v>
      </c>
      <c r="K13" s="141">
        <f t="shared" si="4"/>
        <v>9.6836179181117709E-3</v>
      </c>
      <c r="L13" s="414">
        <f t="shared" si="5"/>
        <v>6.7874926048202104E-3</v>
      </c>
      <c r="M13" s="414">
        <f t="shared" si="6"/>
        <v>9.2623813988679232E-3</v>
      </c>
      <c r="N13" s="67">
        <f t="shared" si="7"/>
        <v>7.0941786542294974E-3</v>
      </c>
      <c r="O13" s="41">
        <f t="shared" si="8"/>
        <v>4.6635655513905631E-3</v>
      </c>
      <c r="P13" s="67">
        <f t="shared" si="9"/>
        <v>5.0756291085991513E-3</v>
      </c>
      <c r="Q13" s="41">
        <f t="shared" si="10"/>
        <v>3.2299040137087273E-3</v>
      </c>
      <c r="S13" s="145">
        <f t="shared" si="2"/>
        <v>-0.35490198443814464</v>
      </c>
      <c r="T13" s="146">
        <f t="shared" si="3"/>
        <v>-0.18457250948904239</v>
      </c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</row>
    <row r="14" spans="1:30" s="2" customFormat="1" ht="20.100000000000001" customHeight="1" x14ac:dyDescent="0.25">
      <c r="A14" s="76"/>
      <c r="B14" s="2" t="s">
        <v>22</v>
      </c>
      <c r="C14" s="27">
        <v>6243657</v>
      </c>
      <c r="D14" s="65">
        <v>5984241</v>
      </c>
      <c r="E14" s="65">
        <v>6482985</v>
      </c>
      <c r="F14" s="65">
        <v>6587279</v>
      </c>
      <c r="G14" s="29">
        <v>5490780</v>
      </c>
      <c r="H14" s="27">
        <v>3928936</v>
      </c>
      <c r="I14" s="252">
        <v>3721749</v>
      </c>
      <c r="K14" s="135">
        <f t="shared" si="4"/>
        <v>5.6896455192564255E-2</v>
      </c>
      <c r="L14" s="36">
        <f t="shared" si="5"/>
        <v>5.3257762923004374E-2</v>
      </c>
      <c r="M14" s="36">
        <f t="shared" si="6"/>
        <v>5.6322907840219039E-2</v>
      </c>
      <c r="N14" s="262">
        <f t="shared" si="7"/>
        <v>5.2867566816513292E-2</v>
      </c>
      <c r="O14" s="37">
        <f t="shared" si="8"/>
        <v>4.9023914923858866E-2</v>
      </c>
      <c r="P14" s="262">
        <f t="shared" si="9"/>
        <v>4.8113449369499038E-2</v>
      </c>
      <c r="Q14" s="37">
        <f t="shared" si="10"/>
        <v>4.4958586688894117E-2</v>
      </c>
      <c r="S14" s="145">
        <f t="shared" si="2"/>
        <v>-5.2733615411398913E-2</v>
      </c>
      <c r="T14" s="146">
        <f t="shared" si="3"/>
        <v>-0.31548626806049207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372565</v>
      </c>
      <c r="D15" s="65">
        <v>415358</v>
      </c>
      <c r="E15" s="65">
        <v>770569</v>
      </c>
      <c r="F15" s="65">
        <v>903668</v>
      </c>
      <c r="G15" s="29">
        <v>848363</v>
      </c>
      <c r="H15" s="27">
        <v>574649</v>
      </c>
      <c r="I15" s="252">
        <v>656269</v>
      </c>
      <c r="K15" s="135">
        <f t="shared" si="4"/>
        <v>3.3950660372306972E-3</v>
      </c>
      <c r="L15" s="36">
        <f t="shared" si="5"/>
        <v>3.6965486336819073E-3</v>
      </c>
      <c r="M15" s="36">
        <f t="shared" si="6"/>
        <v>6.6945530140097107E-3</v>
      </c>
      <c r="N15" s="262">
        <f t="shared" si="7"/>
        <v>7.2525739945043972E-3</v>
      </c>
      <c r="O15" s="37">
        <f t="shared" si="8"/>
        <v>7.5745295816896097E-3</v>
      </c>
      <c r="P15" s="262">
        <f t="shared" si="9"/>
        <v>7.0371076461243588E-3</v>
      </c>
      <c r="Q15" s="37">
        <f t="shared" si="10"/>
        <v>7.9277046162258263E-3</v>
      </c>
      <c r="S15" s="145">
        <f t="shared" si="2"/>
        <v>0.14203452890373081</v>
      </c>
      <c r="T15" s="146">
        <f t="shared" si="3"/>
        <v>8.9059697010146752E-2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3895621</v>
      </c>
      <c r="D16" s="65">
        <v>4806982</v>
      </c>
      <c r="E16" s="65">
        <v>5482162</v>
      </c>
      <c r="F16" s="65">
        <v>5289946</v>
      </c>
      <c r="G16" s="29">
        <v>4587955</v>
      </c>
      <c r="H16" s="27">
        <v>3307492</v>
      </c>
      <c r="I16" s="252">
        <v>3551821</v>
      </c>
      <c r="K16" s="135">
        <f t="shared" si="4"/>
        <v>3.5499551893019163E-2</v>
      </c>
      <c r="L16" s="36">
        <f t="shared" si="5"/>
        <v>4.2780547730472317E-2</v>
      </c>
      <c r="M16" s="36">
        <f t="shared" si="6"/>
        <v>4.7627953032615515E-2</v>
      </c>
      <c r="N16" s="262">
        <f t="shared" si="7"/>
        <v>4.2455553136696841E-2</v>
      </c>
      <c r="O16" s="37">
        <f t="shared" si="8"/>
        <v>4.0963126476473814E-2</v>
      </c>
      <c r="P16" s="262">
        <f t="shared" si="9"/>
        <v>4.0503293737037996E-2</v>
      </c>
      <c r="Q16" s="37">
        <f t="shared" si="10"/>
        <v>4.2905862897238529E-2</v>
      </c>
      <c r="S16" s="145">
        <f t="shared" si="2"/>
        <v>7.3871380490111535E-2</v>
      </c>
      <c r="T16" s="146">
        <f t="shared" si="3"/>
        <v>0.24025691602005336</v>
      </c>
      <c r="U16"/>
      <c r="V16"/>
      <c r="W16"/>
      <c r="X16"/>
      <c r="Y16"/>
      <c r="Z16"/>
      <c r="AA16"/>
      <c r="AB16"/>
      <c r="AC16"/>
      <c r="AD16"/>
    </row>
    <row r="17" spans="1:30" s="409" customFormat="1" ht="20.25" customHeight="1" x14ac:dyDescent="0.25">
      <c r="A17" s="408"/>
      <c r="B17" s="409" t="s">
        <v>13</v>
      </c>
      <c r="C17" s="410">
        <v>4845416</v>
      </c>
      <c r="D17" s="411">
        <v>5201550</v>
      </c>
      <c r="E17" s="411">
        <v>5167240</v>
      </c>
      <c r="F17" s="411">
        <v>10234310</v>
      </c>
      <c r="G17" s="412">
        <v>8944478</v>
      </c>
      <c r="H17" s="410">
        <v>6605678</v>
      </c>
      <c r="I17" s="413">
        <v>6132613</v>
      </c>
      <c r="K17" s="141">
        <f t="shared" si="4"/>
        <v>4.4154730846575001E-2</v>
      </c>
      <c r="L17" s="414">
        <f t="shared" si="5"/>
        <v>4.6292072249789637E-2</v>
      </c>
      <c r="M17" s="414">
        <f t="shared" si="6"/>
        <v>4.4891972186931396E-2</v>
      </c>
      <c r="N17" s="67">
        <f t="shared" si="7"/>
        <v>8.2137566625902769E-2</v>
      </c>
      <c r="O17" s="41">
        <f t="shared" si="8"/>
        <v>7.9859934018541495E-2</v>
      </c>
      <c r="P17" s="67">
        <f t="shared" si="9"/>
        <v>8.0892626910749804E-2</v>
      </c>
      <c r="Q17" s="41">
        <f t="shared" si="10"/>
        <v>7.4081732322609353E-2</v>
      </c>
      <c r="S17" s="145">
        <f t="shared" si="2"/>
        <v>-7.161490463204534E-2</v>
      </c>
      <c r="T17" s="146">
        <f t="shared" si="3"/>
        <v>-0.68108945881404503</v>
      </c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</row>
    <row r="18" spans="1:30" s="2" customFormat="1" ht="20.100000000000001" customHeight="1" x14ac:dyDescent="0.25">
      <c r="A18" s="76"/>
      <c r="B18" s="2" t="s">
        <v>12</v>
      </c>
      <c r="C18" s="27">
        <v>14042265</v>
      </c>
      <c r="D18" s="65">
        <v>14810295</v>
      </c>
      <c r="E18" s="65">
        <v>17624800</v>
      </c>
      <c r="F18" s="65">
        <v>20081558</v>
      </c>
      <c r="G18" s="29">
        <v>20605445</v>
      </c>
      <c r="H18" s="27">
        <v>15215155</v>
      </c>
      <c r="I18" s="252">
        <v>16217090</v>
      </c>
      <c r="K18" s="135">
        <f t="shared" si="4"/>
        <v>0.12796268298764862</v>
      </c>
      <c r="L18" s="36">
        <f t="shared" si="5"/>
        <v>0.13180672033926391</v>
      </c>
      <c r="M18" s="36">
        <f t="shared" si="6"/>
        <v>0.15312082105732044</v>
      </c>
      <c r="N18" s="262">
        <f t="shared" si="7"/>
        <v>0.16116868730543932</v>
      </c>
      <c r="O18" s="37">
        <f t="shared" si="8"/>
        <v>0.18397378562758898</v>
      </c>
      <c r="P18" s="262">
        <f t="shared" si="9"/>
        <v>0.18632362292019522</v>
      </c>
      <c r="Q18" s="37">
        <f t="shared" si="10"/>
        <v>0.19590183180182166</v>
      </c>
      <c r="S18" s="145">
        <f t="shared" si="2"/>
        <v>6.5851120149613987E-2</v>
      </c>
      <c r="T18" s="146">
        <f t="shared" si="3"/>
        <v>0.95782088816264432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47928070</v>
      </c>
      <c r="D19" s="65">
        <v>45576684</v>
      </c>
      <c r="E19" s="65">
        <v>43835850</v>
      </c>
      <c r="F19" s="65">
        <v>45113270</v>
      </c>
      <c r="G19" s="29">
        <v>38329383</v>
      </c>
      <c r="H19" s="27">
        <v>27325994</v>
      </c>
      <c r="I19" s="252">
        <v>27407099</v>
      </c>
      <c r="K19" s="135">
        <f t="shared" si="4"/>
        <v>0.43675321806131939</v>
      </c>
      <c r="L19" s="36">
        <f t="shared" si="5"/>
        <v>0.40561739262985674</v>
      </c>
      <c r="M19" s="36">
        <f t="shared" si="6"/>
        <v>0.38083730560037787</v>
      </c>
      <c r="N19" s="262">
        <f t="shared" si="7"/>
        <v>0.36206585693977811</v>
      </c>
      <c r="O19" s="37">
        <f t="shared" si="8"/>
        <v>0.34222030590845059</v>
      </c>
      <c r="P19" s="262">
        <f t="shared" si="9"/>
        <v>0.33463202983969059</v>
      </c>
      <c r="Q19" s="37">
        <f t="shared" si="10"/>
        <v>0.33107671588884779</v>
      </c>
      <c r="S19" s="145">
        <f t="shared" si="2"/>
        <v>2.9680530560022814E-3</v>
      </c>
      <c r="T19" s="146">
        <f t="shared" si="3"/>
        <v>-0.35553139508427978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286172</v>
      </c>
      <c r="D20" s="79">
        <v>394480</v>
      </c>
      <c r="E20" s="79">
        <v>483510</v>
      </c>
      <c r="F20" s="65">
        <v>414991</v>
      </c>
      <c r="G20" s="29">
        <v>225289</v>
      </c>
      <c r="H20" s="27">
        <v>170294</v>
      </c>
      <c r="I20" s="252">
        <v>153976</v>
      </c>
      <c r="K20" s="135">
        <f t="shared" si="4"/>
        <v>2.6077941782142256E-3</v>
      </c>
      <c r="L20" s="36">
        <f t="shared" si="5"/>
        <v>3.5107413484628653E-3</v>
      </c>
      <c r="M20" s="36">
        <f t="shared" si="6"/>
        <v>4.2006404719159935E-3</v>
      </c>
      <c r="N20" s="262">
        <f t="shared" si="7"/>
        <v>3.3305958986634189E-3</v>
      </c>
      <c r="O20" s="37">
        <f t="shared" si="8"/>
        <v>2.0114717343039132E-3</v>
      </c>
      <c r="P20" s="262">
        <f t="shared" si="9"/>
        <v>2.0854072825135022E-3</v>
      </c>
      <c r="Q20" s="37">
        <f t="shared" si="10"/>
        <v>1.8600242369942628E-3</v>
      </c>
      <c r="S20" s="147">
        <f t="shared" si="2"/>
        <v>-9.5822518702949014E-2</v>
      </c>
      <c r="T20" s="148">
        <f t="shared" si="3"/>
        <v>-2.2538304551923943E-2</v>
      </c>
    </row>
    <row r="21" spans="1:30" ht="20.100000000000001" customHeight="1" thickBot="1" x14ac:dyDescent="0.3">
      <c r="A21" s="22" t="s">
        <v>57</v>
      </c>
      <c r="B21" s="23"/>
      <c r="C21" s="30">
        <f>C22+C23</f>
        <v>147163289</v>
      </c>
      <c r="D21" s="66">
        <f>D22+D23</f>
        <v>155031652</v>
      </c>
      <c r="E21" s="66">
        <f>E22+E23</f>
        <v>148990336</v>
      </c>
      <c r="F21" s="66">
        <f>F22+F23</f>
        <v>153690291</v>
      </c>
      <c r="G21" s="32">
        <f t="shared" ref="G21" si="11">G22+G23</f>
        <v>138726043</v>
      </c>
      <c r="H21" s="30">
        <f>H22+H23</f>
        <v>103410841</v>
      </c>
      <c r="I21" s="235">
        <f>I22+I23</f>
        <v>97664533</v>
      </c>
      <c r="K21" s="38">
        <f t="shared" ref="K21:Q21" si="12">C21/C24</f>
        <v>0.57284163392191756</v>
      </c>
      <c r="L21" s="39">
        <f t="shared" si="12"/>
        <v>0.57978432417516979</v>
      </c>
      <c r="M21" s="39">
        <f t="shared" si="12"/>
        <v>0.56415600656935261</v>
      </c>
      <c r="N21" s="394">
        <f t="shared" si="12"/>
        <v>0.55226683456255743</v>
      </c>
      <c r="O21" s="40">
        <f t="shared" si="12"/>
        <v>0.55329273126507061</v>
      </c>
      <c r="P21" s="266">
        <f t="shared" si="12"/>
        <v>0.55876407406297324</v>
      </c>
      <c r="Q21" s="40">
        <f t="shared" si="12"/>
        <v>0.54123891740615282</v>
      </c>
      <c r="S21" s="144">
        <f t="shared" si="2"/>
        <v>-5.5567752321055007E-2</v>
      </c>
      <c r="T21" s="143">
        <f t="shared" si="3"/>
        <v>-1.7525156656820418</v>
      </c>
    </row>
    <row r="22" spans="1:30" s="2" customFormat="1" ht="20.100000000000001" customHeight="1" x14ac:dyDescent="0.25">
      <c r="A22" s="76"/>
      <c r="B22" s="2" t="s">
        <v>4</v>
      </c>
      <c r="C22" s="27">
        <v>3046159</v>
      </c>
      <c r="D22" s="65">
        <v>3186089</v>
      </c>
      <c r="E22" s="65">
        <v>4597781</v>
      </c>
      <c r="F22" s="65">
        <v>8165902</v>
      </c>
      <c r="G22" s="29">
        <v>8380755</v>
      </c>
      <c r="H22" s="27">
        <v>6100934</v>
      </c>
      <c r="I22" s="252">
        <v>6892785</v>
      </c>
      <c r="K22" s="141">
        <f t="shared" ref="K22:Q22" si="13">C22/C21</f>
        <v>2.0699177224830848E-2</v>
      </c>
      <c r="L22" s="67">
        <f t="shared" si="13"/>
        <v>2.0551216212286765E-2</v>
      </c>
      <c r="M22" s="67">
        <f t="shared" si="13"/>
        <v>3.085959212817669E-2</v>
      </c>
      <c r="N22" s="67">
        <f t="shared" si="13"/>
        <v>5.3132191675009578E-2</v>
      </c>
      <c r="O22" s="41">
        <f t="shared" si="13"/>
        <v>6.0412268805216336E-2</v>
      </c>
      <c r="P22" s="67">
        <f t="shared" si="13"/>
        <v>5.8997044613533313E-2</v>
      </c>
      <c r="Q22" s="41">
        <f t="shared" si="13"/>
        <v>7.0576132279258422E-2</v>
      </c>
      <c r="S22" s="145">
        <f t="shared" si="2"/>
        <v>0.12979176630987976</v>
      </c>
      <c r="T22" s="146">
        <f t="shared" si="3"/>
        <v>1.157908766572511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144117130</v>
      </c>
      <c r="D23" s="65">
        <v>151845563</v>
      </c>
      <c r="E23" s="65">
        <v>144392555</v>
      </c>
      <c r="F23" s="65">
        <v>145524389</v>
      </c>
      <c r="G23" s="78">
        <v>130345288</v>
      </c>
      <c r="H23" s="27">
        <v>97309907</v>
      </c>
      <c r="I23" s="252">
        <v>90771748</v>
      </c>
      <c r="K23" s="141">
        <f t="shared" ref="K23:Q23" si="14">C23/C21</f>
        <v>0.97930082277516917</v>
      </c>
      <c r="L23" s="67">
        <f t="shared" si="14"/>
        <v>0.97944878378771327</v>
      </c>
      <c r="M23" s="67">
        <f t="shared" si="14"/>
        <v>0.96914040787182332</v>
      </c>
      <c r="N23" s="67">
        <f t="shared" si="14"/>
        <v>0.9468678083249904</v>
      </c>
      <c r="O23" s="153">
        <f t="shared" si="14"/>
        <v>0.93958773119478367</v>
      </c>
      <c r="P23" s="263">
        <f t="shared" si="14"/>
        <v>0.94100295538646672</v>
      </c>
      <c r="Q23" s="153">
        <f t="shared" si="14"/>
        <v>0.92942386772074159</v>
      </c>
      <c r="S23" s="147">
        <f t="shared" si="2"/>
        <v>-6.7189037597168808E-2</v>
      </c>
      <c r="T23" s="148">
        <f t="shared" si="3"/>
        <v>-1.157908766572513</v>
      </c>
    </row>
    <row r="24" spans="1:30" ht="20.100000000000001" customHeight="1" thickBot="1" x14ac:dyDescent="0.3">
      <c r="A24" s="113" t="s">
        <v>5</v>
      </c>
      <c r="B24" s="140"/>
      <c r="C24" s="122">
        <f>C7+C21</f>
        <v>256900477</v>
      </c>
      <c r="D24" s="123">
        <f>D7+D21</f>
        <v>267395384</v>
      </c>
      <c r="E24" s="123">
        <f>E7+E21</f>
        <v>264094212</v>
      </c>
      <c r="F24" s="123">
        <f>F7+F21</f>
        <v>278289916</v>
      </c>
      <c r="G24" s="250">
        <f t="shared" ref="G24" si="15">G7+G21</f>
        <v>250728114</v>
      </c>
      <c r="H24" s="254">
        <f>H7+H21</f>
        <v>185070669</v>
      </c>
      <c r="I24" s="253">
        <f>I7+I21</f>
        <v>180446250</v>
      </c>
      <c r="K24" s="128">
        <f>K7+K21</f>
        <v>1</v>
      </c>
      <c r="L24" s="124">
        <f>L7+L21</f>
        <v>1</v>
      </c>
      <c r="M24" s="124">
        <f>M7+M21</f>
        <v>1</v>
      </c>
      <c r="N24" s="127"/>
      <c r="O24" s="258">
        <f t="shared" ref="O24:Q24" si="16">O7+O21</f>
        <v>1</v>
      </c>
      <c r="P24" s="267">
        <f t="shared" si="16"/>
        <v>1</v>
      </c>
      <c r="Q24" s="124">
        <f t="shared" si="16"/>
        <v>1</v>
      </c>
      <c r="S24" s="132">
        <f t="shared" si="2"/>
        <v>-2.4987314440409789E-2</v>
      </c>
      <c r="T24" s="229">
        <f t="shared" si="3"/>
        <v>0</v>
      </c>
    </row>
    <row r="25" spans="1:30" x14ac:dyDescent="0.25">
      <c r="I25" s="407"/>
    </row>
    <row r="27" spans="1:30" x14ac:dyDescent="0.25">
      <c r="A27" s="1" t="s">
        <v>34</v>
      </c>
      <c r="K27" s="1" t="s">
        <v>36</v>
      </c>
      <c r="S27" s="1" t="str">
        <f>S3</f>
        <v>VARIAÇÃO (JAN.-SET)</v>
      </c>
    </row>
    <row r="28" spans="1:30" ht="15" customHeight="1" thickBot="1" x14ac:dyDescent="0.3"/>
    <row r="29" spans="1:30" ht="24" customHeight="1" x14ac:dyDescent="0.25">
      <c r="A29" s="461" t="s">
        <v>40</v>
      </c>
      <c r="B29" s="478"/>
      <c r="C29" s="463">
        <v>2016</v>
      </c>
      <c r="D29" s="456">
        <v>2017</v>
      </c>
      <c r="E29" s="456">
        <v>2018</v>
      </c>
      <c r="F29" s="456">
        <v>2019</v>
      </c>
      <c r="G29" s="474">
        <v>2020</v>
      </c>
      <c r="H29" s="470" t="str">
        <f>H5</f>
        <v>janeiro - setembro</v>
      </c>
      <c r="I29" s="469"/>
      <c r="K29" s="465">
        <v>2016</v>
      </c>
      <c r="L29" s="456">
        <v>2017</v>
      </c>
      <c r="M29" s="456">
        <v>2018</v>
      </c>
      <c r="N29" s="456">
        <v>2019</v>
      </c>
      <c r="O29" s="474">
        <v>2020</v>
      </c>
      <c r="P29" s="470" t="str">
        <f>H5</f>
        <v>janeiro - setembro</v>
      </c>
      <c r="Q29" s="469"/>
      <c r="S29" s="459" t="s">
        <v>98</v>
      </c>
      <c r="T29" s="460"/>
    </row>
    <row r="30" spans="1:30" ht="20.25" customHeight="1" thickBot="1" x14ac:dyDescent="0.3">
      <c r="A30" s="479"/>
      <c r="B30" s="480"/>
      <c r="C30" s="481"/>
      <c r="D30" s="457"/>
      <c r="E30" s="457"/>
      <c r="F30" s="458"/>
      <c r="G30" s="475"/>
      <c r="H30" s="249">
        <v>2020</v>
      </c>
      <c r="I30" s="251">
        <v>2021</v>
      </c>
      <c r="K30" s="473"/>
      <c r="L30" s="457"/>
      <c r="M30" s="457"/>
      <c r="N30" s="457"/>
      <c r="O30" s="476"/>
      <c r="P30" s="249">
        <v>2020</v>
      </c>
      <c r="Q30" s="251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522001241</v>
      </c>
      <c r="D31" s="26">
        <f>SUM(D32:D44)</f>
        <v>577711455</v>
      </c>
      <c r="E31" s="26">
        <f>SUM(E32:E44)</f>
        <v>623355917</v>
      </c>
      <c r="F31" s="26">
        <f>SUM(F32:F44)</f>
        <v>683527194</v>
      </c>
      <c r="G31" s="152">
        <f>SUM(G32:G44)</f>
        <v>538141513</v>
      </c>
      <c r="H31" s="265">
        <f t="shared" ref="H31:I31" si="17">SUM(H32:H44)</f>
        <v>386929076</v>
      </c>
      <c r="I31" s="264">
        <f t="shared" si="17"/>
        <v>383236134</v>
      </c>
      <c r="K31" s="102">
        <f t="shared" ref="K31:Q31" si="18">C31/C48</f>
        <v>0.61627549998513154</v>
      </c>
      <c r="L31" s="34">
        <f t="shared" si="18"/>
        <v>0.62152179077118219</v>
      </c>
      <c r="M31" s="34">
        <f t="shared" si="18"/>
        <v>0.63882028031149374</v>
      </c>
      <c r="N31" s="393">
        <f t="shared" si="18"/>
        <v>0.64975407710569832</v>
      </c>
      <c r="O31" s="35">
        <f t="shared" si="18"/>
        <v>0.65960870139614591</v>
      </c>
      <c r="P31" s="24">
        <f t="shared" si="18"/>
        <v>0.65310467288504326</v>
      </c>
      <c r="Q31" s="35">
        <f t="shared" si="18"/>
        <v>0.68190979008655117</v>
      </c>
      <c r="S31" s="144">
        <f>(I31-H31)/H31</f>
        <v>-9.5442349233015502E-3</v>
      </c>
      <c r="T31" s="143">
        <f>(Q31-P31)*100</f>
        <v>2.8805117201507913</v>
      </c>
    </row>
    <row r="32" spans="1:30" ht="20.100000000000001" customHeight="1" x14ac:dyDescent="0.25">
      <c r="A32" s="75"/>
      <c r="B32" s="3" t="s">
        <v>11</v>
      </c>
      <c r="C32" s="27">
        <v>82481770</v>
      </c>
      <c r="D32" s="65">
        <v>93437664</v>
      </c>
      <c r="E32" s="65">
        <v>97313334</v>
      </c>
      <c r="F32" s="65">
        <v>104246485</v>
      </c>
      <c r="G32" s="29">
        <v>83019610</v>
      </c>
      <c r="H32" s="27">
        <v>63327633</v>
      </c>
      <c r="I32" s="252">
        <v>61328246</v>
      </c>
      <c r="K32" s="135">
        <f>C32/$C$31</f>
        <v>0.15801067798610846</v>
      </c>
      <c r="L32" s="36">
        <f>D32/$D$31</f>
        <v>0.16173759961190315</v>
      </c>
      <c r="M32" s="36">
        <f>E32/$E$31</f>
        <v>0.15611199211573379</v>
      </c>
      <c r="N32" s="262">
        <f>F32/$F$31</f>
        <v>0.15251256411606645</v>
      </c>
      <c r="O32" s="37">
        <f>G32/$G$31</f>
        <v>0.15427096403915599</v>
      </c>
      <c r="P32" s="262">
        <f>H32/$H$31</f>
        <v>0.1636672892476036</v>
      </c>
      <c r="Q32" s="37">
        <f>I32/$I$31</f>
        <v>0.16002730577592142</v>
      </c>
      <c r="S32" s="145">
        <f t="shared" ref="S32:S48" si="19">(I32-H32)/H32</f>
        <v>-3.1572110077128575E-2</v>
      </c>
      <c r="T32" s="146">
        <f t="shared" ref="T32:T48" si="20">(Q32-P32)*100</f>
        <v>-0.36399834716821788</v>
      </c>
    </row>
    <row r="33" spans="1:20" ht="20.100000000000001" customHeight="1" x14ac:dyDescent="0.25">
      <c r="A33" s="76"/>
      <c r="B33" s="2" t="s">
        <v>23</v>
      </c>
      <c r="C33" s="27">
        <v>2459083</v>
      </c>
      <c r="D33" s="65">
        <v>3643226</v>
      </c>
      <c r="E33" s="65">
        <v>2343015</v>
      </c>
      <c r="F33" s="65">
        <v>2552109</v>
      </c>
      <c r="G33" s="29">
        <v>1731296</v>
      </c>
      <c r="H33" s="27">
        <v>1186400</v>
      </c>
      <c r="I33" s="252">
        <v>1170580</v>
      </c>
      <c r="J33" s="2"/>
      <c r="K33" s="135">
        <f t="shared" ref="K33:K44" si="21">C33/$C$31</f>
        <v>4.7108757735692813E-3</v>
      </c>
      <c r="L33" s="36">
        <f t="shared" ref="L33:L44" si="22">D33/$D$31</f>
        <v>6.3063073589219379E-3</v>
      </c>
      <c r="M33" s="36">
        <f t="shared" ref="M33:M44" si="23">E33/$E$31</f>
        <v>3.7587114136593655E-3</v>
      </c>
      <c r="N33" s="262">
        <f t="shared" ref="N33:N44" si="24">F33/$F$31</f>
        <v>3.7337344035502998E-3</v>
      </c>
      <c r="O33" s="37">
        <f t="shared" ref="O33:O44" si="25">G33/$G$31</f>
        <v>3.2171760739075337E-3</v>
      </c>
      <c r="P33" s="262">
        <f t="shared" ref="P33:P44" si="26">H33/$H$31</f>
        <v>3.0661950046886629E-3</v>
      </c>
      <c r="Q33" s="37">
        <f t="shared" ref="Q33:Q44" si="27">I33/$I$31</f>
        <v>3.0544614563928359E-3</v>
      </c>
      <c r="R33" s="2"/>
      <c r="S33" s="145">
        <f t="shared" si="19"/>
        <v>-1.3334457181389077E-2</v>
      </c>
      <c r="T33" s="146">
        <f t="shared" si="20"/>
        <v>-1.1733548295827026E-3</v>
      </c>
    </row>
    <row r="34" spans="1:20" ht="20.100000000000001" customHeight="1" x14ac:dyDescent="0.25">
      <c r="A34" s="76"/>
      <c r="B34" s="2" t="s">
        <v>17</v>
      </c>
      <c r="C34" s="27">
        <v>83753679</v>
      </c>
      <c r="D34" s="65">
        <v>105319162</v>
      </c>
      <c r="E34" s="65">
        <v>111596848</v>
      </c>
      <c r="F34" s="65">
        <v>124026618</v>
      </c>
      <c r="G34" s="29">
        <v>101641274</v>
      </c>
      <c r="H34" s="27">
        <v>70777118</v>
      </c>
      <c r="I34" s="252">
        <v>71849236</v>
      </c>
      <c r="J34" s="2"/>
      <c r="K34" s="135">
        <f t="shared" si="21"/>
        <v>0.16044727947303863</v>
      </c>
      <c r="L34" s="36">
        <f t="shared" si="22"/>
        <v>0.18230409158149721</v>
      </c>
      <c r="M34" s="36">
        <f t="shared" si="23"/>
        <v>0.17902589027642132</v>
      </c>
      <c r="N34" s="262">
        <f t="shared" si="24"/>
        <v>0.18145089045279447</v>
      </c>
      <c r="O34" s="37">
        <f t="shared" si="25"/>
        <v>0.18887462041977796</v>
      </c>
      <c r="P34" s="262">
        <f t="shared" si="26"/>
        <v>0.18292013288760961</v>
      </c>
      <c r="Q34" s="37">
        <f t="shared" si="27"/>
        <v>0.18748032772922191</v>
      </c>
      <c r="R34" s="2"/>
      <c r="S34" s="145">
        <f t="shared" si="19"/>
        <v>1.514780525536516E-2</v>
      </c>
      <c r="T34" s="146">
        <f t="shared" si="20"/>
        <v>0.45601948416122973</v>
      </c>
    </row>
    <row r="35" spans="1:20" ht="20.100000000000001" customHeight="1" x14ac:dyDescent="0.25">
      <c r="A35" s="76"/>
      <c r="B35" s="2" t="s">
        <v>9</v>
      </c>
      <c r="C35" s="27">
        <v>379930</v>
      </c>
      <c r="D35" s="65">
        <v>237175</v>
      </c>
      <c r="E35" s="65">
        <v>674966</v>
      </c>
      <c r="F35" s="65">
        <v>662159</v>
      </c>
      <c r="G35" s="29">
        <v>218943</v>
      </c>
      <c r="H35" s="27">
        <v>155328</v>
      </c>
      <c r="I35" s="252">
        <v>192961</v>
      </c>
      <c r="J35" s="2"/>
      <c r="K35" s="135">
        <f t="shared" si="21"/>
        <v>7.2783351869464235E-4</v>
      </c>
      <c r="L35" s="36">
        <f t="shared" si="22"/>
        <v>4.1054231822354985E-4</v>
      </c>
      <c r="M35" s="36">
        <f t="shared" si="23"/>
        <v>1.0827939249351828E-3</v>
      </c>
      <c r="N35" s="262">
        <f t="shared" si="24"/>
        <v>9.6873834108200825E-4</v>
      </c>
      <c r="O35" s="37">
        <f t="shared" si="25"/>
        <v>4.0685023309101225E-4</v>
      </c>
      <c r="P35" s="262">
        <f t="shared" si="26"/>
        <v>4.0143791106564452E-4</v>
      </c>
      <c r="Q35" s="37">
        <f t="shared" si="27"/>
        <v>5.0350419201337622E-4</v>
      </c>
      <c r="R35" s="2"/>
      <c r="S35" s="145">
        <f t="shared" si="19"/>
        <v>0.24228085084466419</v>
      </c>
      <c r="T35" s="146">
        <f t="shared" si="20"/>
        <v>1.0206628094773171E-2</v>
      </c>
    </row>
    <row r="36" spans="1:20" s="415" customFormat="1" ht="20.100000000000001" customHeight="1" x14ac:dyDescent="0.25">
      <c r="A36" s="408"/>
      <c r="B36" s="409" t="s">
        <v>21</v>
      </c>
      <c r="C36" s="410">
        <v>339653</v>
      </c>
      <c r="D36" s="411">
        <v>184063</v>
      </c>
      <c r="E36" s="411">
        <v>176558</v>
      </c>
      <c r="F36" s="411">
        <v>239017</v>
      </c>
      <c r="G36" s="412">
        <v>452182</v>
      </c>
      <c r="H36" s="410">
        <v>318042</v>
      </c>
      <c r="I36" s="413">
        <v>146101</v>
      </c>
      <c r="J36" s="409"/>
      <c r="K36" s="141">
        <f t="shared" si="21"/>
        <v>6.5067469830019042E-4</v>
      </c>
      <c r="L36" s="414">
        <f t="shared" si="22"/>
        <v>3.1860714965397389E-4</v>
      </c>
      <c r="M36" s="414">
        <f t="shared" si="23"/>
        <v>2.8323786649802506E-4</v>
      </c>
      <c r="N36" s="67">
        <f t="shared" si="24"/>
        <v>3.496817714029385E-4</v>
      </c>
      <c r="O36" s="41">
        <f t="shared" si="25"/>
        <v>8.4026596922285755E-4</v>
      </c>
      <c r="P36" s="67">
        <f t="shared" si="26"/>
        <v>8.2196459177443675E-4</v>
      </c>
      <c r="Q36" s="41">
        <f t="shared" si="27"/>
        <v>3.8122970940939507E-4</v>
      </c>
      <c r="R36" s="409"/>
      <c r="S36" s="145">
        <f t="shared" si="19"/>
        <v>-0.5406235654410424</v>
      </c>
      <c r="T36" s="146">
        <f t="shared" si="20"/>
        <v>-4.4073488236504171E-2</v>
      </c>
    </row>
    <row r="37" spans="1:20" s="415" customFormat="1" ht="20.100000000000001" customHeight="1" x14ac:dyDescent="0.25">
      <c r="A37" s="408"/>
      <c r="B37" s="409" t="s">
        <v>15</v>
      </c>
      <c r="C37" s="410">
        <v>2716697</v>
      </c>
      <c r="D37" s="411">
        <v>2538731</v>
      </c>
      <c r="E37" s="411">
        <v>3441297</v>
      </c>
      <c r="F37" s="411">
        <v>3002154</v>
      </c>
      <c r="G37" s="412">
        <v>2042246</v>
      </c>
      <c r="H37" s="410">
        <v>1526547</v>
      </c>
      <c r="I37" s="413">
        <v>1368330</v>
      </c>
      <c r="J37" s="409"/>
      <c r="K37" s="141">
        <f t="shared" si="21"/>
        <v>5.2043880102576228E-3</v>
      </c>
      <c r="L37" s="414">
        <f t="shared" si="22"/>
        <v>4.3944619377505678E-3</v>
      </c>
      <c r="M37" s="414">
        <f t="shared" si="23"/>
        <v>5.5205973123056114E-3</v>
      </c>
      <c r="N37" s="67">
        <f t="shared" si="24"/>
        <v>4.392150051019038E-3</v>
      </c>
      <c r="O37" s="41">
        <f t="shared" si="25"/>
        <v>3.7949980640129503E-3</v>
      </c>
      <c r="P37" s="67">
        <f t="shared" si="26"/>
        <v>3.9452889293850844E-3</v>
      </c>
      <c r="Q37" s="41">
        <f t="shared" si="27"/>
        <v>3.5704618604674681E-3</v>
      </c>
      <c r="R37" s="409"/>
      <c r="S37" s="145">
        <f t="shared" si="19"/>
        <v>-0.10364371355746008</v>
      </c>
      <c r="T37" s="146">
        <f t="shared" si="20"/>
        <v>-3.7482706891761627E-2</v>
      </c>
    </row>
    <row r="38" spans="1:20" ht="20.100000000000001" customHeight="1" x14ac:dyDescent="0.25">
      <c r="A38" s="76"/>
      <c r="B38" s="2" t="s">
        <v>22</v>
      </c>
      <c r="C38" s="27">
        <v>33688126</v>
      </c>
      <c r="D38" s="65">
        <v>30997965</v>
      </c>
      <c r="E38" s="65">
        <v>30882257</v>
      </c>
      <c r="F38" s="65">
        <v>32577227</v>
      </c>
      <c r="G38" s="29">
        <v>24526199</v>
      </c>
      <c r="H38" s="27">
        <v>17726948</v>
      </c>
      <c r="I38" s="252">
        <v>15623037</v>
      </c>
      <c r="J38" s="2"/>
      <c r="K38" s="135">
        <f t="shared" si="21"/>
        <v>6.4536486418046657E-2</v>
      </c>
      <c r="L38" s="36">
        <f t="shared" si="22"/>
        <v>5.3656483235216448E-2</v>
      </c>
      <c r="M38" s="36">
        <f t="shared" si="23"/>
        <v>4.9541932879414698E-2</v>
      </c>
      <c r="N38" s="262">
        <f t="shared" si="24"/>
        <v>4.7660469526249749E-2</v>
      </c>
      <c r="O38" s="37">
        <f t="shared" si="25"/>
        <v>4.5575742453453874E-2</v>
      </c>
      <c r="P38" s="262">
        <f t="shared" si="26"/>
        <v>4.5814463423782606E-2</v>
      </c>
      <c r="Q38" s="37">
        <f t="shared" si="27"/>
        <v>4.0766085486083105E-2</v>
      </c>
      <c r="R38" s="2"/>
      <c r="S38" s="145">
        <f t="shared" si="19"/>
        <v>-0.118684333027885</v>
      </c>
      <c r="T38" s="146">
        <f t="shared" si="20"/>
        <v>-0.50483779376995008</v>
      </c>
    </row>
    <row r="39" spans="1:20" ht="20.100000000000001" customHeight="1" x14ac:dyDescent="0.25">
      <c r="A39" s="76"/>
      <c r="B39" s="2" t="s">
        <v>16</v>
      </c>
      <c r="C39" s="27">
        <v>1956143</v>
      </c>
      <c r="D39" s="65">
        <v>2271046</v>
      </c>
      <c r="E39" s="65">
        <v>3765263</v>
      </c>
      <c r="F39" s="65">
        <v>5572501</v>
      </c>
      <c r="G39" s="29">
        <v>5153703</v>
      </c>
      <c r="H39" s="27">
        <v>3602427</v>
      </c>
      <c r="I39" s="252">
        <v>3373602</v>
      </c>
      <c r="J39" s="2"/>
      <c r="K39" s="135">
        <f t="shared" si="21"/>
        <v>3.7473914741133728E-3</v>
      </c>
      <c r="L39" s="36">
        <f t="shared" si="22"/>
        <v>3.9311077880565823E-3</v>
      </c>
      <c r="M39" s="36">
        <f t="shared" si="23"/>
        <v>6.0403100336657266E-3</v>
      </c>
      <c r="N39" s="262">
        <f t="shared" si="24"/>
        <v>8.1525666409696645E-3</v>
      </c>
      <c r="O39" s="37">
        <f t="shared" si="25"/>
        <v>9.5768545549839417E-3</v>
      </c>
      <c r="P39" s="262">
        <f t="shared" si="26"/>
        <v>9.3103031626395535E-3</v>
      </c>
      <c r="Q39" s="37">
        <f t="shared" si="27"/>
        <v>8.8029329718684619E-3</v>
      </c>
      <c r="R39" s="2"/>
      <c r="S39" s="145">
        <f t="shared" si="19"/>
        <v>-6.3519677150987372E-2</v>
      </c>
      <c r="T39" s="146">
        <f t="shared" si="20"/>
        <v>-5.0737019077109168E-2</v>
      </c>
    </row>
    <row r="40" spans="1:20" ht="20.100000000000001" customHeight="1" x14ac:dyDescent="0.25">
      <c r="A40" s="76"/>
      <c r="B40" s="2" t="s">
        <v>10</v>
      </c>
      <c r="C40" s="27">
        <v>16722680</v>
      </c>
      <c r="D40" s="65">
        <v>20816001</v>
      </c>
      <c r="E40" s="65">
        <v>25150475</v>
      </c>
      <c r="F40" s="65">
        <v>23464977</v>
      </c>
      <c r="G40" s="29">
        <v>18087014</v>
      </c>
      <c r="H40" s="27">
        <v>12959490</v>
      </c>
      <c r="I40" s="252">
        <v>15016128</v>
      </c>
      <c r="J40" s="2"/>
      <c r="K40" s="135">
        <f t="shared" si="21"/>
        <v>3.2035709279089629E-2</v>
      </c>
      <c r="L40" s="36">
        <f t="shared" si="22"/>
        <v>3.6031830111452438E-2</v>
      </c>
      <c r="M40" s="36">
        <f t="shared" si="23"/>
        <v>4.0346893827591594E-2</v>
      </c>
      <c r="N40" s="262">
        <f t="shared" si="24"/>
        <v>3.4329251573273906E-2</v>
      </c>
      <c r="O40" s="37">
        <f t="shared" si="25"/>
        <v>3.36101444751392E-2</v>
      </c>
      <c r="P40" s="262">
        <f t="shared" si="26"/>
        <v>3.3493192431989782E-2</v>
      </c>
      <c r="Q40" s="37">
        <f t="shared" si="27"/>
        <v>3.9182443062636678E-2</v>
      </c>
      <c r="R40" s="2"/>
      <c r="S40" s="145">
        <f t="shared" si="19"/>
        <v>0.15869744874219588</v>
      </c>
      <c r="T40" s="146">
        <f t="shared" si="20"/>
        <v>0.5689250630646896</v>
      </c>
    </row>
    <row r="41" spans="1:20" s="415" customFormat="1" ht="20.100000000000001" customHeight="1" x14ac:dyDescent="0.25">
      <c r="A41" s="408"/>
      <c r="B41" s="409" t="s">
        <v>13</v>
      </c>
      <c r="C41" s="410">
        <v>18197563</v>
      </c>
      <c r="D41" s="411">
        <v>19595246</v>
      </c>
      <c r="E41" s="411">
        <v>19393201</v>
      </c>
      <c r="F41" s="411">
        <v>33027238</v>
      </c>
      <c r="G41" s="412">
        <v>27505657</v>
      </c>
      <c r="H41" s="410">
        <v>19856174</v>
      </c>
      <c r="I41" s="413">
        <v>18254852</v>
      </c>
      <c r="J41" s="409"/>
      <c r="K41" s="141">
        <f t="shared" si="21"/>
        <v>3.4861148922057827E-2</v>
      </c>
      <c r="L41" s="414">
        <f t="shared" si="22"/>
        <v>3.3918742359020732E-2</v>
      </c>
      <c r="M41" s="414">
        <f t="shared" si="23"/>
        <v>3.1110960000721385E-2</v>
      </c>
      <c r="N41" s="67">
        <f t="shared" si="24"/>
        <v>4.8318835431732654E-2</v>
      </c>
      <c r="O41" s="41">
        <f t="shared" si="25"/>
        <v>5.111231216239584E-2</v>
      </c>
      <c r="P41" s="67">
        <f t="shared" si="26"/>
        <v>5.1317347885223283E-2</v>
      </c>
      <c r="Q41" s="41">
        <f t="shared" si="27"/>
        <v>4.7633431141960114E-2</v>
      </c>
      <c r="R41" s="409"/>
      <c r="S41" s="145">
        <f t="shared" si="19"/>
        <v>-8.0646049938925796E-2</v>
      </c>
      <c r="T41" s="146">
        <f t="shared" si="20"/>
        <v>-0.36839167432631686</v>
      </c>
    </row>
    <row r="42" spans="1:20" ht="20.100000000000001" customHeight="1" x14ac:dyDescent="0.25">
      <c r="A42" s="76"/>
      <c r="B42" s="2" t="s">
        <v>12</v>
      </c>
      <c r="C42" s="27">
        <v>49142172</v>
      </c>
      <c r="D42" s="65">
        <v>53572253</v>
      </c>
      <c r="E42" s="65">
        <v>64496107</v>
      </c>
      <c r="F42" s="65">
        <v>76521569</v>
      </c>
      <c r="G42" s="29">
        <v>70800143</v>
      </c>
      <c r="H42" s="27">
        <v>51461804</v>
      </c>
      <c r="I42" s="252">
        <v>55463818</v>
      </c>
      <c r="J42" s="2"/>
      <c r="K42" s="135">
        <f t="shared" si="21"/>
        <v>9.4141868141650639E-2</v>
      </c>
      <c r="L42" s="36">
        <f t="shared" si="22"/>
        <v>9.2731851751147981E-2</v>
      </c>
      <c r="M42" s="36">
        <f t="shared" si="23"/>
        <v>0.10346594175346538</v>
      </c>
      <c r="N42" s="262">
        <f t="shared" si="24"/>
        <v>0.11195102356088557</v>
      </c>
      <c r="O42" s="37">
        <f t="shared" si="25"/>
        <v>0.13156417278664767</v>
      </c>
      <c r="P42" s="262">
        <f t="shared" si="26"/>
        <v>0.13300061223623319</v>
      </c>
      <c r="Q42" s="37">
        <f t="shared" si="27"/>
        <v>0.14472491782311947</v>
      </c>
      <c r="R42" s="2"/>
      <c r="S42" s="145">
        <f t="shared" si="19"/>
        <v>7.7766686919875566E-2</v>
      </c>
      <c r="T42" s="146">
        <f t="shared" si="20"/>
        <v>1.1724305586886281</v>
      </c>
    </row>
    <row r="43" spans="1:20" ht="20.100000000000001" customHeight="1" x14ac:dyDescent="0.25">
      <c r="A43" s="76"/>
      <c r="B43" s="2" t="s">
        <v>7</v>
      </c>
      <c r="C43" s="27">
        <v>226269998</v>
      </c>
      <c r="D43" s="65">
        <v>240023993</v>
      </c>
      <c r="E43" s="65">
        <v>256594413</v>
      </c>
      <c r="F43" s="65">
        <v>271544790</v>
      </c>
      <c r="G43" s="29">
        <v>200033107</v>
      </c>
      <c r="H43" s="27">
        <v>141790209</v>
      </c>
      <c r="I43" s="252">
        <v>137645944</v>
      </c>
      <c r="J43" s="2"/>
      <c r="K43" s="135">
        <f t="shared" si="21"/>
        <v>0.433466398598083</v>
      </c>
      <c r="L43" s="36">
        <f t="shared" si="22"/>
        <v>0.41547383373244695</v>
      </c>
      <c r="M43" s="36">
        <f t="shared" si="23"/>
        <v>0.41163387721560685</v>
      </c>
      <c r="N43" s="262">
        <f t="shared" si="24"/>
        <v>0.39726991461878836</v>
      </c>
      <c r="O43" s="37">
        <f t="shared" si="25"/>
        <v>0.37171097595661606</v>
      </c>
      <c r="P43" s="262">
        <f t="shared" si="26"/>
        <v>0.366450126896124</v>
      </c>
      <c r="Q43" s="37">
        <f t="shared" si="27"/>
        <v>0.35916744739941459</v>
      </c>
      <c r="R43" s="2"/>
      <c r="S43" s="145">
        <f t="shared" si="19"/>
        <v>-2.9228146493528336E-2</v>
      </c>
      <c r="T43" s="146">
        <f t="shared" si="20"/>
        <v>-0.72826794967094099</v>
      </c>
    </row>
    <row r="44" spans="1:20" ht="20.100000000000001" customHeight="1" thickBot="1" x14ac:dyDescent="0.3">
      <c r="A44" s="76"/>
      <c r="B44" s="2" t="s">
        <v>8</v>
      </c>
      <c r="C44" s="77">
        <v>3893747</v>
      </c>
      <c r="D44" s="79">
        <v>5074930</v>
      </c>
      <c r="E44" s="79">
        <v>7528183</v>
      </c>
      <c r="F44" s="65">
        <v>6090350</v>
      </c>
      <c r="G44" s="29">
        <v>2930139</v>
      </c>
      <c r="H44" s="27">
        <v>2240956</v>
      </c>
      <c r="I44" s="252">
        <v>1803299</v>
      </c>
      <c r="K44" s="135">
        <f t="shared" si="21"/>
        <v>7.4592677069899921E-3</v>
      </c>
      <c r="L44" s="36">
        <f t="shared" si="22"/>
        <v>8.7845410647085058E-3</v>
      </c>
      <c r="M44" s="36">
        <f t="shared" si="23"/>
        <v>1.2076861379981093E-2</v>
      </c>
      <c r="N44" s="262">
        <f t="shared" si="24"/>
        <v>8.9101795121848508E-3</v>
      </c>
      <c r="O44" s="37">
        <f t="shared" si="25"/>
        <v>5.444922811595098E-3</v>
      </c>
      <c r="P44" s="262">
        <f t="shared" si="26"/>
        <v>5.7916453918805521E-3</v>
      </c>
      <c r="Q44" s="37">
        <f t="shared" si="27"/>
        <v>4.7054513914911791E-3</v>
      </c>
      <c r="S44" s="147">
        <f t="shared" si="19"/>
        <v>-0.19529923836077104</v>
      </c>
      <c r="T44" s="148">
        <f t="shared" si="20"/>
        <v>-0.1086194000389373</v>
      </c>
    </row>
    <row r="45" spans="1:20" ht="20.100000000000001" customHeight="1" thickBot="1" x14ac:dyDescent="0.3">
      <c r="A45" s="22" t="s">
        <v>57</v>
      </c>
      <c r="B45" s="23"/>
      <c r="C45" s="30">
        <f>C46+C47</f>
        <v>325024547</v>
      </c>
      <c r="D45" s="66">
        <f>D46+D47</f>
        <v>351799728</v>
      </c>
      <c r="E45" s="66">
        <f>E46+E47</f>
        <v>352436393</v>
      </c>
      <c r="F45" s="66">
        <f>F46+F47</f>
        <v>368451113</v>
      </c>
      <c r="G45" s="32">
        <f>G46+G47</f>
        <v>277708114</v>
      </c>
      <c r="H45" s="30">
        <f t="shared" ref="H45:I45" si="28">H46+H47</f>
        <v>205516656</v>
      </c>
      <c r="I45" s="235">
        <f t="shared" si="28"/>
        <v>178768019</v>
      </c>
      <c r="K45" s="38">
        <f>C45/C48</f>
        <v>0.38372450001486852</v>
      </c>
      <c r="L45" s="39">
        <f>D45/D48</f>
        <v>0.37847820922881786</v>
      </c>
      <c r="M45" s="39">
        <f>E45/E48</f>
        <v>0.36117971968850626</v>
      </c>
      <c r="N45" s="39">
        <f>F45/F48</f>
        <v>0.35024592289430168</v>
      </c>
      <c r="O45" s="39">
        <f>G45/G48</f>
        <v>0.34039129860385409</v>
      </c>
      <c r="P45" s="266">
        <f t="shared" ref="P45" si="29">H45/H48</f>
        <v>0.34689532711495674</v>
      </c>
      <c r="Q45" s="40">
        <f>I45/I48</f>
        <v>0.31809020991344883</v>
      </c>
      <c r="S45" s="144">
        <f t="shared" si="19"/>
        <v>-0.13015313464423048</v>
      </c>
      <c r="T45" s="143">
        <f t="shared" si="20"/>
        <v>-2.8805117201507913</v>
      </c>
    </row>
    <row r="46" spans="1:20" ht="20.100000000000001" customHeight="1" x14ac:dyDescent="0.25">
      <c r="A46" s="76"/>
      <c r="B46" s="2" t="s">
        <v>4</v>
      </c>
      <c r="C46" s="27">
        <v>4542070</v>
      </c>
      <c r="D46" s="65">
        <v>4503829</v>
      </c>
      <c r="E46" s="65">
        <v>5520666</v>
      </c>
      <c r="F46" s="65">
        <v>9493645</v>
      </c>
      <c r="G46" s="29">
        <v>9258657</v>
      </c>
      <c r="H46" s="27">
        <v>6693422</v>
      </c>
      <c r="I46" s="252">
        <v>7674915</v>
      </c>
      <c r="J46" s="2"/>
      <c r="K46" s="141">
        <f t="shared" ref="K46:Q46" si="30">C46/C45</f>
        <v>1.3974544513402552E-2</v>
      </c>
      <c r="L46" s="67">
        <f t="shared" si="30"/>
        <v>1.2802252649837182E-2</v>
      </c>
      <c r="M46" s="67">
        <f t="shared" si="30"/>
        <v>1.5664290378774818E-2</v>
      </c>
      <c r="N46" s="67">
        <f t="shared" si="30"/>
        <v>2.5766362659895126E-2</v>
      </c>
      <c r="O46" s="41">
        <f t="shared" si="30"/>
        <v>3.3339526406491675E-2</v>
      </c>
      <c r="P46" s="67">
        <f t="shared" si="30"/>
        <v>3.256875686027122E-2</v>
      </c>
      <c r="Q46" s="41">
        <f t="shared" si="30"/>
        <v>4.2932259600639192E-2</v>
      </c>
      <c r="R46" s="2"/>
      <c r="S46" s="145">
        <f t="shared" si="19"/>
        <v>0.14663545791674273</v>
      </c>
      <c r="T46" s="146">
        <f t="shared" si="20"/>
        <v>1.0363502740367971</v>
      </c>
    </row>
    <row r="47" spans="1:20" ht="20.100000000000001" customHeight="1" thickBot="1" x14ac:dyDescent="0.3">
      <c r="A47" s="76"/>
      <c r="B47" s="2" t="s">
        <v>3</v>
      </c>
      <c r="C47" s="77">
        <v>320482477</v>
      </c>
      <c r="D47" s="65">
        <v>347295899</v>
      </c>
      <c r="E47" s="65">
        <v>346915727</v>
      </c>
      <c r="F47" s="65">
        <v>358957468</v>
      </c>
      <c r="G47" s="78">
        <v>268449457</v>
      </c>
      <c r="H47" s="27">
        <v>198823234</v>
      </c>
      <c r="I47" s="252">
        <v>171093104</v>
      </c>
      <c r="K47" s="141">
        <f t="shared" ref="K47:Q47" si="31">C47/C45</f>
        <v>0.98602545548659748</v>
      </c>
      <c r="L47" s="67">
        <f t="shared" si="31"/>
        <v>0.98719774735016286</v>
      </c>
      <c r="M47" s="67">
        <f t="shared" si="31"/>
        <v>0.98433570962122519</v>
      </c>
      <c r="N47" s="67">
        <f t="shared" si="31"/>
        <v>0.97423363734010482</v>
      </c>
      <c r="O47" s="153">
        <f t="shared" si="31"/>
        <v>0.96666047359350837</v>
      </c>
      <c r="P47" s="263">
        <f t="shared" si="31"/>
        <v>0.96743124313972884</v>
      </c>
      <c r="Q47" s="153">
        <f t="shared" si="31"/>
        <v>0.95706774039936082</v>
      </c>
      <c r="S47" s="147">
        <f t="shared" si="19"/>
        <v>-0.13947127527359302</v>
      </c>
      <c r="T47" s="148">
        <f t="shared" si="20"/>
        <v>-1.0363502740368014</v>
      </c>
    </row>
    <row r="48" spans="1:20" ht="20.100000000000001" customHeight="1" thickBot="1" x14ac:dyDescent="0.3">
      <c r="A48" s="113" t="s">
        <v>5</v>
      </c>
      <c r="B48" s="140"/>
      <c r="C48" s="122">
        <f t="shared" ref="C48:I48" si="32">C31+C45</f>
        <v>847025788</v>
      </c>
      <c r="D48" s="123">
        <f t="shared" si="32"/>
        <v>929511183</v>
      </c>
      <c r="E48" s="123">
        <f t="shared" si="32"/>
        <v>975792310</v>
      </c>
      <c r="F48" s="123">
        <f t="shared" si="32"/>
        <v>1051978307</v>
      </c>
      <c r="G48" s="250">
        <f t="shared" si="32"/>
        <v>815849627</v>
      </c>
      <c r="H48" s="254">
        <f t="shared" si="32"/>
        <v>592445732</v>
      </c>
      <c r="I48" s="253">
        <f t="shared" si="32"/>
        <v>562004153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58">
        <f t="shared" ref="O48:Q48" si="33">O31+O45</f>
        <v>1</v>
      </c>
      <c r="P48" s="267">
        <f t="shared" si="33"/>
        <v>1</v>
      </c>
      <c r="Q48" s="124">
        <f t="shared" si="33"/>
        <v>1</v>
      </c>
      <c r="S48" s="132">
        <f t="shared" si="19"/>
        <v>-5.1382898644968214E-2</v>
      </c>
      <c r="T48" s="229">
        <f t="shared" si="20"/>
        <v>0</v>
      </c>
    </row>
    <row r="49" spans="1:11" ht="15" customHeight="1" x14ac:dyDescent="0.25"/>
    <row r="50" spans="1:11" ht="15" customHeight="1" x14ac:dyDescent="0.25">
      <c r="I50" s="407"/>
    </row>
    <row r="51" spans="1:11" ht="15" customHeight="1" x14ac:dyDescent="0.25">
      <c r="A51" s="1" t="s">
        <v>38</v>
      </c>
      <c r="K51" s="1" t="str">
        <f>S3</f>
        <v>VARIAÇÃO (JAN.-SET)</v>
      </c>
    </row>
    <row r="52" spans="1:11" ht="15" customHeight="1" thickBot="1" x14ac:dyDescent="0.3"/>
    <row r="53" spans="1:11" ht="24" customHeight="1" x14ac:dyDescent="0.25">
      <c r="A53" s="461" t="s">
        <v>40</v>
      </c>
      <c r="B53" s="478"/>
      <c r="C53" s="463">
        <v>2016</v>
      </c>
      <c r="D53" s="456">
        <v>2017</v>
      </c>
      <c r="E53" s="456">
        <v>2018</v>
      </c>
      <c r="F53" s="456">
        <v>2019</v>
      </c>
      <c r="G53" s="474">
        <v>2020</v>
      </c>
      <c r="H53" s="470" t="str">
        <f>H5</f>
        <v>janeiro - setembro</v>
      </c>
      <c r="I53" s="469"/>
      <c r="K53" s="471" t="s">
        <v>99</v>
      </c>
    </row>
    <row r="54" spans="1:11" ht="20.100000000000001" customHeight="1" thickBot="1" x14ac:dyDescent="0.3">
      <c r="A54" s="479"/>
      <c r="B54" s="480"/>
      <c r="C54" s="481">
        <v>2016</v>
      </c>
      <c r="D54" s="457">
        <v>2017</v>
      </c>
      <c r="E54" s="457">
        <v>2018</v>
      </c>
      <c r="F54" s="458"/>
      <c r="G54" s="475"/>
      <c r="H54" s="249">
        <v>2020</v>
      </c>
      <c r="I54" s="251">
        <v>2021</v>
      </c>
      <c r="K54" s="472"/>
    </row>
    <row r="55" spans="1:11" ht="20.100000000000001" customHeight="1" thickBot="1" x14ac:dyDescent="0.3">
      <c r="A55" s="20" t="s">
        <v>2</v>
      </c>
      <c r="B55" s="21"/>
      <c r="C55" s="154">
        <f>C31/C7</f>
        <v>4.7568308475336547</v>
      </c>
      <c r="D55" s="155">
        <f t="shared" ref="D55:G55" si="34">D31/D7</f>
        <v>5.141440611815919</v>
      </c>
      <c r="E55" s="155">
        <f t="shared" si="34"/>
        <v>5.4155944930994329</v>
      </c>
      <c r="F55" s="155">
        <f t="shared" ref="F55" si="35">F31/F7</f>
        <v>5.4857885326701421</v>
      </c>
      <c r="G55" s="161">
        <f t="shared" si="34"/>
        <v>4.8047460925968055</v>
      </c>
      <c r="H55" s="268">
        <f t="shared" ref="H55:I55" si="36">H31/H7</f>
        <v>4.7383038328221803</v>
      </c>
      <c r="I55" s="269">
        <f t="shared" si="36"/>
        <v>4.6294779558631287</v>
      </c>
      <c r="K55" s="43">
        <f>(I55-H55)/H55</f>
        <v>-2.2967264404873292E-2</v>
      </c>
    </row>
    <row r="56" spans="1:11" ht="20.100000000000001" customHeight="1" x14ac:dyDescent="0.25">
      <c r="A56" s="75"/>
      <c r="B56" s="3" t="s">
        <v>11</v>
      </c>
      <c r="C56" s="162">
        <f t="shared" ref="C56:G56" si="37">C32/C8</f>
        <v>4.4284265812641523</v>
      </c>
      <c r="D56" s="163">
        <f t="shared" si="37"/>
        <v>4.6757027816022907</v>
      </c>
      <c r="E56" s="163">
        <f t="shared" si="37"/>
        <v>4.7856998097440906</v>
      </c>
      <c r="F56" s="163">
        <f t="shared" ref="F56" si="38">F32/F8</f>
        <v>4.8555469169707486</v>
      </c>
      <c r="G56" s="164">
        <f t="shared" si="37"/>
        <v>4.2096390843753655</v>
      </c>
      <c r="H56" s="162">
        <f t="shared" ref="H56:I56" si="39">H32/H8</f>
        <v>4.1304243440774036</v>
      </c>
      <c r="I56" s="270">
        <f t="shared" si="39"/>
        <v>4.0557554356480745</v>
      </c>
      <c r="K56" s="74">
        <f t="shared" ref="K56:K72" si="40">(I56-H56)/H56</f>
        <v>-1.8077781411587033E-2</v>
      </c>
    </row>
    <row r="57" spans="1:11" ht="20.100000000000001" customHeight="1" x14ac:dyDescent="0.25">
      <c r="A57" s="76"/>
      <c r="B57" s="2" t="s">
        <v>23</v>
      </c>
      <c r="C57" s="162">
        <f t="shared" ref="C57:G57" si="41">C33/C9</f>
        <v>4.5605208350719852</v>
      </c>
      <c r="D57" s="163">
        <f t="shared" si="41"/>
        <v>5.2979740105632986</v>
      </c>
      <c r="E57" s="163">
        <f t="shared" si="41"/>
        <v>5.4536789402752657</v>
      </c>
      <c r="F57" s="163">
        <f t="shared" ref="F57" si="42">F33/F9</f>
        <v>6.4971067216215594</v>
      </c>
      <c r="G57" s="164">
        <f t="shared" si="41"/>
        <v>6.3082842651431239</v>
      </c>
      <c r="H57" s="162">
        <f t="shared" ref="H57:I57" si="43">H33/H9</f>
        <v>6.3101683917155107</v>
      </c>
      <c r="I57" s="270">
        <f t="shared" si="43"/>
        <v>6.2291069119470412</v>
      </c>
      <c r="K57" s="134">
        <f t="shared" si="40"/>
        <v>-1.2846167445371724E-2</v>
      </c>
    </row>
    <row r="58" spans="1:11" s="415" customFormat="1" ht="20.100000000000001" customHeight="1" x14ac:dyDescent="0.25">
      <c r="A58" s="408"/>
      <c r="B58" s="409" t="s">
        <v>17</v>
      </c>
      <c r="C58" s="416">
        <f t="shared" ref="C58:G58" si="44">C34/C10</f>
        <v>7.1257603596772681</v>
      </c>
      <c r="D58" s="417">
        <f t="shared" si="44"/>
        <v>7.7304464647275752</v>
      </c>
      <c r="E58" s="417">
        <f t="shared" si="44"/>
        <v>8.490370157118889</v>
      </c>
      <c r="F58" s="417">
        <f t="shared" ref="F58" si="45">F34/F10</f>
        <v>9.6140320170026428</v>
      </c>
      <c r="G58" s="418">
        <f t="shared" si="44"/>
        <v>8.2604880226050419</v>
      </c>
      <c r="H58" s="416">
        <f t="shared" ref="H58:I58" si="46">H34/H10</f>
        <v>8.3323298733959348</v>
      </c>
      <c r="I58" s="419">
        <f t="shared" si="46"/>
        <v>7.7702604259943229</v>
      </c>
      <c r="K58" s="134">
        <f t="shared" si="40"/>
        <v>-6.7456456470383855E-2</v>
      </c>
    </row>
    <row r="59" spans="1:11" ht="20.100000000000001" customHeight="1" x14ac:dyDescent="0.25">
      <c r="A59" s="76"/>
      <c r="B59" s="2" t="s">
        <v>9</v>
      </c>
      <c r="C59" s="162">
        <f t="shared" ref="C59:G59" si="47">C35/C11</f>
        <v>3.5011749527715064</v>
      </c>
      <c r="D59" s="163">
        <f t="shared" si="47"/>
        <v>2.6659959758551306</v>
      </c>
      <c r="E59" s="163">
        <f t="shared" si="47"/>
        <v>2.6054427545742298</v>
      </c>
      <c r="F59" s="163">
        <f t="shared" ref="F59" si="48">F35/F11</f>
        <v>2.2210337066591532</v>
      </c>
      <c r="G59" s="164">
        <f t="shared" si="47"/>
        <v>2.3451729345858459</v>
      </c>
      <c r="H59" s="162">
        <f t="shared" ref="H59:I59" si="49">H35/H11</f>
        <v>2.4075888151776303</v>
      </c>
      <c r="I59" s="270">
        <f t="shared" si="49"/>
        <v>1.9968643927477441</v>
      </c>
      <c r="K59" s="134">
        <f t="shared" si="40"/>
        <v>-0.17059575116840842</v>
      </c>
    </row>
    <row r="60" spans="1:11" ht="20.100000000000001" customHeight="1" x14ac:dyDescent="0.25">
      <c r="A60" s="76"/>
      <c r="B60" s="2" t="s">
        <v>21</v>
      </c>
      <c r="C60" s="162">
        <f t="shared" ref="C60:G60" si="50">C36/C12</f>
        <v>10.028136994390316</v>
      </c>
      <c r="D60" s="163">
        <f t="shared" si="50"/>
        <v>6.7565890903751562</v>
      </c>
      <c r="E60" s="163">
        <f t="shared" si="50"/>
        <v>7.4121746431570106</v>
      </c>
      <c r="F60" s="163">
        <f t="shared" ref="F60" si="51">F36/F12</f>
        <v>8.079265819361817</v>
      </c>
      <c r="G60" s="164">
        <f t="shared" si="50"/>
        <v>8.3095723762794709</v>
      </c>
      <c r="H60" s="162">
        <f t="shared" ref="H60:I60" si="52">H36/H12</f>
        <v>8.2918448221920951</v>
      </c>
      <c r="I60" s="270">
        <f t="shared" si="52"/>
        <v>6.896110639101293</v>
      </c>
      <c r="K60" s="134">
        <f t="shared" si="40"/>
        <v>-0.16832613405346089</v>
      </c>
    </row>
    <row r="61" spans="1:11" s="415" customFormat="1" ht="20.100000000000001" customHeight="1" x14ac:dyDescent="0.25">
      <c r="A61" s="408"/>
      <c r="B61" s="409" t="s">
        <v>15</v>
      </c>
      <c r="C61" s="416">
        <f t="shared" ref="C61:G61" si="53">C37/C13</f>
        <v>2.5565231547833585</v>
      </c>
      <c r="D61" s="417">
        <f t="shared" si="53"/>
        <v>3.3287498623254157</v>
      </c>
      <c r="E61" s="417">
        <f t="shared" si="53"/>
        <v>3.2278217788349703</v>
      </c>
      <c r="F61" s="417">
        <f t="shared" ref="F61" si="54">F37/F13</f>
        <v>3.3963630686523398</v>
      </c>
      <c r="G61" s="418">
        <f t="shared" si="53"/>
        <v>3.9098843832144108</v>
      </c>
      <c r="H61" s="416">
        <f t="shared" ref="H61:I61" si="55">H37/H13</f>
        <v>3.6830858314735511</v>
      </c>
      <c r="I61" s="419">
        <f t="shared" si="55"/>
        <v>5.1176054784068938</v>
      </c>
      <c r="K61" s="134">
        <f t="shared" si="40"/>
        <v>0.38948851929399958</v>
      </c>
    </row>
    <row r="62" spans="1:11" ht="20.100000000000001" customHeight="1" x14ac:dyDescent="0.25">
      <c r="A62" s="76"/>
      <c r="B62" s="2" t="s">
        <v>22</v>
      </c>
      <c r="C62" s="162">
        <f t="shared" ref="C62:G62" si="56">C38/C14</f>
        <v>5.3955760221934037</v>
      </c>
      <c r="D62" s="163">
        <f t="shared" si="56"/>
        <v>5.1799325929553977</v>
      </c>
      <c r="E62" s="163">
        <f t="shared" si="56"/>
        <v>4.7635860641355796</v>
      </c>
      <c r="F62" s="163">
        <f t="shared" ref="F62" si="57">F38/F14</f>
        <v>4.945475514244956</v>
      </c>
      <c r="G62" s="164">
        <f t="shared" si="56"/>
        <v>4.4667968849598783</v>
      </c>
      <c r="H62" s="162">
        <f t="shared" ref="H62:I62" si="58">H38/H14</f>
        <v>4.5118953324767821</v>
      </c>
      <c r="I62" s="270">
        <f t="shared" si="58"/>
        <v>4.1977675012473972</v>
      </c>
      <c r="K62" s="134">
        <f t="shared" si="40"/>
        <v>-6.9622145036982955E-2</v>
      </c>
    </row>
    <row r="63" spans="1:11" ht="20.100000000000001" customHeight="1" x14ac:dyDescent="0.25">
      <c r="A63" s="76"/>
      <c r="B63" s="2" t="s">
        <v>16</v>
      </c>
      <c r="C63" s="162">
        <f t="shared" ref="C63:G63" si="59">C39/C15</f>
        <v>5.2504744138606689</v>
      </c>
      <c r="D63" s="163">
        <f t="shared" si="59"/>
        <v>5.4676832997077218</v>
      </c>
      <c r="E63" s="163">
        <f t="shared" si="59"/>
        <v>4.886341132332082</v>
      </c>
      <c r="F63" s="163">
        <f t="shared" ref="F63" si="60">F39/F15</f>
        <v>6.1665357188702048</v>
      </c>
      <c r="G63" s="164">
        <f t="shared" si="59"/>
        <v>6.0748795032315179</v>
      </c>
      <c r="H63" s="162">
        <f t="shared" ref="H63:I63" si="61">H39/H15</f>
        <v>6.2689171998907156</v>
      </c>
      <c r="I63" s="270">
        <f t="shared" si="61"/>
        <v>5.1405780251695568</v>
      </c>
      <c r="K63" s="134">
        <f t="shared" si="40"/>
        <v>-0.17998948442656554</v>
      </c>
    </row>
    <row r="64" spans="1:11" ht="20.100000000000001" customHeight="1" x14ac:dyDescent="0.25">
      <c r="A64" s="76"/>
      <c r="B64" s="2" t="s">
        <v>10</v>
      </c>
      <c r="C64" s="162">
        <f t="shared" ref="C64:G64" si="62">C40/C16</f>
        <v>4.2926865832174128</v>
      </c>
      <c r="D64" s="163">
        <f t="shared" si="62"/>
        <v>4.3303679938888893</v>
      </c>
      <c r="E64" s="163">
        <f t="shared" si="62"/>
        <v>4.5876927752226218</v>
      </c>
      <c r="F64" s="163">
        <f t="shared" ref="F64" si="63">F40/F16</f>
        <v>4.435768720512459</v>
      </c>
      <c r="G64" s="164">
        <f t="shared" si="62"/>
        <v>3.9422823458381786</v>
      </c>
      <c r="H64" s="162">
        <f t="shared" ref="H64:I64" si="64">H40/H16</f>
        <v>3.9182226291099118</v>
      </c>
      <c r="I64" s="270">
        <f t="shared" si="64"/>
        <v>4.227726566175491</v>
      </c>
      <c r="K64" s="134">
        <f t="shared" si="40"/>
        <v>7.8990901325044938E-2</v>
      </c>
    </row>
    <row r="65" spans="1:36" s="415" customFormat="1" ht="20.100000000000001" customHeight="1" x14ac:dyDescent="0.25">
      <c r="A65" s="408"/>
      <c r="B65" s="409" t="s">
        <v>13</v>
      </c>
      <c r="C65" s="416">
        <f t="shared" ref="C65:G65" si="65">C41/C17</f>
        <v>3.7556244912717505</v>
      </c>
      <c r="D65" s="417">
        <f t="shared" si="65"/>
        <v>3.7671936249771703</v>
      </c>
      <c r="E65" s="417">
        <f t="shared" si="65"/>
        <v>3.7531063004621421</v>
      </c>
      <c r="F65" s="417">
        <f t="shared" ref="F65" si="66">F41/F17</f>
        <v>3.2271093996566451</v>
      </c>
      <c r="G65" s="418">
        <f t="shared" si="65"/>
        <v>3.0751550845113598</v>
      </c>
      <c r="H65" s="416">
        <f t="shared" ref="H65:I65" si="67">H41/H17</f>
        <v>3.0059252055580061</v>
      </c>
      <c r="I65" s="419">
        <f t="shared" si="67"/>
        <v>2.9766841638303281</v>
      </c>
      <c r="K65" s="134">
        <f t="shared" si="40"/>
        <v>-9.7278008360324048E-3</v>
      </c>
    </row>
    <row r="66" spans="1:36" ht="20.100000000000001" customHeight="1" x14ac:dyDescent="0.25">
      <c r="A66" s="76"/>
      <c r="B66" s="2" t="s">
        <v>12</v>
      </c>
      <c r="C66" s="162">
        <f t="shared" ref="C66:G66" si="68">C42/C18</f>
        <v>3.4995901302247181</v>
      </c>
      <c r="D66" s="163">
        <f t="shared" si="68"/>
        <v>3.6172306493557351</v>
      </c>
      <c r="E66" s="163">
        <f t="shared" si="68"/>
        <v>3.6593951137034177</v>
      </c>
      <c r="F66" s="163">
        <f t="shared" ref="F66" si="69">F42/F18</f>
        <v>3.8105394511720654</v>
      </c>
      <c r="G66" s="164">
        <f t="shared" si="68"/>
        <v>3.435991942906353</v>
      </c>
      <c r="H66" s="162">
        <f t="shared" ref="H66:I66" si="70">H42/H18</f>
        <v>3.3822727405668886</v>
      </c>
      <c r="I66" s="270">
        <f t="shared" si="70"/>
        <v>3.4200844911140038</v>
      </c>
      <c r="K66" s="134">
        <f t="shared" si="40"/>
        <v>1.1179391328677324E-2</v>
      </c>
    </row>
    <row r="67" spans="1:36" s="1" customFormat="1" ht="20.100000000000001" customHeight="1" x14ac:dyDescent="0.25">
      <c r="A67" s="76"/>
      <c r="B67" s="2" t="s">
        <v>7</v>
      </c>
      <c r="C67" s="162">
        <f t="shared" ref="C67:G67" si="71">C43/C19</f>
        <v>4.7210329562613307</v>
      </c>
      <c r="D67" s="163">
        <f t="shared" si="71"/>
        <v>5.2663768386484637</v>
      </c>
      <c r="E67" s="163">
        <f t="shared" si="71"/>
        <v>5.8535288582290521</v>
      </c>
      <c r="F67" s="163">
        <f t="shared" ref="F67" si="72">F43/F19</f>
        <v>6.0191777275289509</v>
      </c>
      <c r="G67" s="164">
        <f t="shared" si="71"/>
        <v>5.2187927731578672</v>
      </c>
      <c r="H67" s="162">
        <f t="shared" ref="H67:I67" si="73">H43/H19</f>
        <v>5.1888399375334711</v>
      </c>
      <c r="I67" s="270">
        <f t="shared" si="73"/>
        <v>5.0222733898250231</v>
      </c>
      <c r="J67"/>
      <c r="K67" s="134">
        <f t="shared" si="40"/>
        <v>-3.2100922308971006E-2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6">
        <f t="shared" ref="C68:G68" si="74">C44/C20</f>
        <v>13.606317179877836</v>
      </c>
      <c r="D68" s="167">
        <f t="shared" si="74"/>
        <v>12.864860068951531</v>
      </c>
      <c r="E68" s="167">
        <f t="shared" si="74"/>
        <v>15.569859982213398</v>
      </c>
      <c r="F68" s="167">
        <f t="shared" ref="F68" si="75">F44/F20</f>
        <v>14.675860440346899</v>
      </c>
      <c r="G68" s="164">
        <f t="shared" si="74"/>
        <v>13.006134342999436</v>
      </c>
      <c r="H68" s="162">
        <f t="shared" ref="H68:I68" si="76">H44/H20</f>
        <v>13.159336206795308</v>
      </c>
      <c r="I68" s="270">
        <f t="shared" si="76"/>
        <v>11.711558944251053</v>
      </c>
      <c r="K68" s="233">
        <f t="shared" si="40"/>
        <v>-0.11001901918097069</v>
      </c>
    </row>
    <row r="69" spans="1:36" ht="20.100000000000001" customHeight="1" thickBot="1" x14ac:dyDescent="0.3">
      <c r="A69" s="22" t="s">
        <v>57</v>
      </c>
      <c r="B69" s="23"/>
      <c r="C69" s="169">
        <f t="shared" ref="C69:G69" si="77">C45/C21</f>
        <v>2.2085980084340191</v>
      </c>
      <c r="D69" s="170">
        <f t="shared" si="77"/>
        <v>2.2692122767291418</v>
      </c>
      <c r="E69" s="170">
        <f t="shared" si="77"/>
        <v>2.3654983434630283</v>
      </c>
      <c r="F69" s="170">
        <f t="shared" ref="F69" si="78">F45/F21</f>
        <v>2.3973610213282766</v>
      </c>
      <c r="G69" s="171">
        <f t="shared" si="77"/>
        <v>2.0018455655078404</v>
      </c>
      <c r="H69" s="169">
        <f t="shared" ref="H69:I69" si="79">H45/H21</f>
        <v>1.9873801819288948</v>
      </c>
      <c r="I69" s="271">
        <f t="shared" si="79"/>
        <v>1.8304292613573445</v>
      </c>
      <c r="K69" s="43">
        <f t="shared" si="40"/>
        <v>-7.8973777638870354E-2</v>
      </c>
    </row>
    <row r="70" spans="1:36" ht="20.100000000000001" customHeight="1" x14ac:dyDescent="0.25">
      <c r="A70" s="76"/>
      <c r="B70" s="2" t="s">
        <v>4</v>
      </c>
      <c r="C70" s="162">
        <f t="shared" ref="C70:G70" si="80">C46/C22</f>
        <v>1.4910810630699185</v>
      </c>
      <c r="D70" s="163">
        <f t="shared" si="80"/>
        <v>1.4135917107149236</v>
      </c>
      <c r="E70" s="163">
        <f t="shared" si="80"/>
        <v>1.2007240014259053</v>
      </c>
      <c r="F70" s="163">
        <f t="shared" ref="F70" si="81">F46/F22</f>
        <v>1.162595999805043</v>
      </c>
      <c r="G70" s="164">
        <f t="shared" si="80"/>
        <v>1.1047521374864198</v>
      </c>
      <c r="H70" s="162">
        <f t="shared" ref="H70:I70" si="82">H46/H22</f>
        <v>1.0971143106940675</v>
      </c>
      <c r="I70" s="270">
        <f t="shared" si="82"/>
        <v>1.1134708249278049</v>
      </c>
      <c r="K70" s="74">
        <f t="shared" si="40"/>
        <v>1.4908669109775612E-2</v>
      </c>
    </row>
    <row r="71" spans="1:36" ht="20.100000000000001" customHeight="1" thickBot="1" x14ac:dyDescent="0.3">
      <c r="A71" s="76"/>
      <c r="B71" s="2" t="s">
        <v>3</v>
      </c>
      <c r="C71" s="166">
        <f t="shared" ref="C71:G71" si="83">C47/C23</f>
        <v>2.2237639411775687</v>
      </c>
      <c r="D71" s="163">
        <f t="shared" si="83"/>
        <v>2.2871652759455343</v>
      </c>
      <c r="E71" s="163">
        <f t="shared" si="83"/>
        <v>2.4025873563910549</v>
      </c>
      <c r="F71" s="163">
        <f t="shared" ref="F71" si="84">F47/F23</f>
        <v>2.4666481712560224</v>
      </c>
      <c r="G71" s="168">
        <f t="shared" si="83"/>
        <v>2.0595255963529731</v>
      </c>
      <c r="H71" s="162">
        <f t="shared" ref="H71:I71" si="85">H47/H23</f>
        <v>2.0431962184487547</v>
      </c>
      <c r="I71" s="270">
        <f t="shared" si="85"/>
        <v>1.8848717554717576</v>
      </c>
      <c r="K71" s="233">
        <f t="shared" si="40"/>
        <v>-7.7488623729541239E-2</v>
      </c>
    </row>
    <row r="72" spans="1:36" ht="20.100000000000001" customHeight="1" thickBot="1" x14ac:dyDescent="0.3">
      <c r="A72" s="113" t="s">
        <v>5</v>
      </c>
      <c r="B72" s="140"/>
      <c r="C72" s="172">
        <f t="shared" ref="C72:G72" si="86">C48/C24</f>
        <v>3.2970969843703326</v>
      </c>
      <c r="D72" s="173">
        <f t="shared" si="86"/>
        <v>3.476167647680859</v>
      </c>
      <c r="E72" s="173">
        <f t="shared" si="86"/>
        <v>3.6948644296680007</v>
      </c>
      <c r="F72" s="173">
        <f t="shared" ref="F72" si="87">F48/F24</f>
        <v>3.7801524472054533</v>
      </c>
      <c r="G72" s="259">
        <f t="shared" si="86"/>
        <v>3.2539216044994461</v>
      </c>
      <c r="H72" s="272">
        <f t="shared" ref="H72:I72" si="88">H48/H24</f>
        <v>3.2011865262128598</v>
      </c>
      <c r="I72" s="273">
        <f t="shared" si="88"/>
        <v>3.1145238706817127</v>
      </c>
      <c r="K72" s="174">
        <f t="shared" si="40"/>
        <v>-2.7072041826213974E-2</v>
      </c>
    </row>
    <row r="74" spans="1:36" ht="15.75" x14ac:dyDescent="0.25">
      <c r="A74" s="139" t="s">
        <v>50</v>
      </c>
    </row>
  </sheetData>
  <mergeCells count="36">
    <mergeCell ref="K53:K54"/>
    <mergeCell ref="C53:C54"/>
    <mergeCell ref="D53:D54"/>
    <mergeCell ref="E53:E54"/>
    <mergeCell ref="D29:D30"/>
    <mergeCell ref="G53:G54"/>
    <mergeCell ref="H29:I29"/>
    <mergeCell ref="H53:I53"/>
    <mergeCell ref="F53:F54"/>
    <mergeCell ref="A53:B54"/>
    <mergeCell ref="A29:B30"/>
    <mergeCell ref="C29:C30"/>
    <mergeCell ref="A5:B6"/>
    <mergeCell ref="C5:C6"/>
    <mergeCell ref="D5:D6"/>
    <mergeCell ref="E5:E6"/>
    <mergeCell ref="S5:T5"/>
    <mergeCell ref="K5:K6"/>
    <mergeCell ref="L5:L6"/>
    <mergeCell ref="M5:M6"/>
    <mergeCell ref="G5:G6"/>
    <mergeCell ref="H5:I5"/>
    <mergeCell ref="O5:O6"/>
    <mergeCell ref="P5:Q5"/>
    <mergeCell ref="F5:F6"/>
    <mergeCell ref="N5:N6"/>
    <mergeCell ref="S29:T29"/>
    <mergeCell ref="E29:E30"/>
    <mergeCell ref="K29:K30"/>
    <mergeCell ref="L29:L30"/>
    <mergeCell ref="M29:M30"/>
    <mergeCell ref="G29:G30"/>
    <mergeCell ref="O29:O30"/>
    <mergeCell ref="P29:Q29"/>
    <mergeCell ref="F29:F30"/>
    <mergeCell ref="N29:N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7:P24 Q7:Q24 S7:T24 H55:K71" evalError="1"/>
    <ignoredError sqref="H7:I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74"/>
  <sheetViews>
    <sheetView showGridLines="0" topLeftCell="A37" workbookViewId="0">
      <selection activeCell="H43" sqref="H43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70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'2'!R3</f>
        <v>VARIAÇÃO (JAN.-SET)</v>
      </c>
    </row>
    <row r="4" spans="1:30" ht="15.75" thickBot="1" x14ac:dyDescent="0.3"/>
    <row r="5" spans="1:30" ht="24" customHeight="1" x14ac:dyDescent="0.25">
      <c r="A5" s="461" t="s">
        <v>47</v>
      </c>
      <c r="B5" s="478"/>
      <c r="C5" s="463">
        <v>2016</v>
      </c>
      <c r="D5" s="456">
        <v>2017</v>
      </c>
      <c r="E5" s="456">
        <v>2018</v>
      </c>
      <c r="F5" s="456">
        <v>2019</v>
      </c>
      <c r="G5" s="474">
        <v>2020</v>
      </c>
      <c r="H5" s="470" t="s">
        <v>103</v>
      </c>
      <c r="I5" s="469"/>
      <c r="K5" s="465">
        <v>2016</v>
      </c>
      <c r="L5" s="456">
        <v>2017</v>
      </c>
      <c r="M5" s="456">
        <v>2018</v>
      </c>
      <c r="N5" s="456">
        <v>2019</v>
      </c>
      <c r="O5" s="474">
        <v>2020</v>
      </c>
      <c r="P5" s="470" t="str">
        <f>H5</f>
        <v>janeiro - setembro</v>
      </c>
      <c r="Q5" s="469"/>
      <c r="S5" s="459" t="s">
        <v>98</v>
      </c>
      <c r="T5" s="460"/>
    </row>
    <row r="6" spans="1:30" ht="20.25" customHeight="1" thickBot="1" x14ac:dyDescent="0.3">
      <c r="A6" s="479"/>
      <c r="B6" s="480"/>
      <c r="C6" s="481"/>
      <c r="D6" s="457"/>
      <c r="E6" s="457"/>
      <c r="F6" s="458"/>
      <c r="G6" s="475"/>
      <c r="H6" s="249">
        <v>2020</v>
      </c>
      <c r="I6" s="251">
        <v>2021</v>
      </c>
      <c r="K6" s="473"/>
      <c r="L6" s="457"/>
      <c r="M6" s="457"/>
      <c r="N6" s="457"/>
      <c r="O6" s="476"/>
      <c r="P6" s="249">
        <v>2020</v>
      </c>
      <c r="Q6" s="251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84199496</v>
      </c>
      <c r="D7" s="26">
        <f>SUM(D8:D20)</f>
        <v>84658404</v>
      </c>
      <c r="E7" s="26">
        <f>SUM(E8:E20)</f>
        <v>86072206</v>
      </c>
      <c r="F7" s="26">
        <f>SUM(F8:F20)</f>
        <v>90836837</v>
      </c>
      <c r="G7" s="152">
        <f>SUM(G8:G20)</f>
        <v>94137004</v>
      </c>
      <c r="H7" s="265">
        <f t="shared" ref="H7:I7" si="0">SUM(H8:H20)</f>
        <v>68487430</v>
      </c>
      <c r="I7" s="264">
        <f t="shared" si="0"/>
        <v>72680201</v>
      </c>
      <c r="K7" s="102">
        <f t="shared" ref="K7:Q7" si="1">C7/C24</f>
        <v>0.45932644610482432</v>
      </c>
      <c r="L7" s="34">
        <f t="shared" si="1"/>
        <v>0.45226782211217958</v>
      </c>
      <c r="M7" s="34">
        <f t="shared" si="1"/>
        <v>0.47104805028867003</v>
      </c>
      <c r="N7" s="393">
        <f t="shared" si="1"/>
        <v>0.48037826801136296</v>
      </c>
      <c r="O7" s="35">
        <f t="shared" si="1"/>
        <v>0.46743516068510615</v>
      </c>
      <c r="P7" s="24">
        <f t="shared" si="1"/>
        <v>0.45951709161101789</v>
      </c>
      <c r="Q7" s="35">
        <f t="shared" si="1"/>
        <v>0.47205628402178917</v>
      </c>
      <c r="S7" s="144">
        <f>(I7-H7)/H7</f>
        <v>6.1219569780907243E-2</v>
      </c>
      <c r="T7" s="143">
        <f>(Q7-P7)*100</f>
        <v>1.2539192410771283</v>
      </c>
    </row>
    <row r="8" spans="1:30" ht="20.100000000000001" customHeight="1" x14ac:dyDescent="0.25">
      <c r="A8" s="75"/>
      <c r="B8" s="3" t="s">
        <v>11</v>
      </c>
      <c r="C8" s="27">
        <v>13923523</v>
      </c>
      <c r="D8" s="65">
        <v>14250667</v>
      </c>
      <c r="E8" s="65">
        <v>14740881</v>
      </c>
      <c r="F8" s="65">
        <v>15427095</v>
      </c>
      <c r="G8" s="29">
        <v>16327880</v>
      </c>
      <c r="H8" s="27">
        <v>12928694</v>
      </c>
      <c r="I8" s="252">
        <v>13042941</v>
      </c>
      <c r="K8" s="135">
        <f>C8/$C$7</f>
        <v>0.16536349576249246</v>
      </c>
      <c r="L8" s="36">
        <f>D8/$D$7</f>
        <v>0.16833139212026724</v>
      </c>
      <c r="M8" s="36">
        <f>E8/$E$7</f>
        <v>0.17126180081872189</v>
      </c>
      <c r="N8" s="262">
        <f>F8/$F$7</f>
        <v>0.16983302710110876</v>
      </c>
      <c r="O8" s="37">
        <f>G8/$G$7</f>
        <v>0.17344805237268865</v>
      </c>
      <c r="P8" s="262">
        <f>H8/$H$7</f>
        <v>0.18877469924042997</v>
      </c>
      <c r="Q8" s="37">
        <f>I8/$I$7</f>
        <v>0.17945658956006463</v>
      </c>
      <c r="S8" s="145">
        <f t="shared" ref="S8:S24" si="2">(I8-H8)/H8</f>
        <v>8.8367007526050194E-3</v>
      </c>
      <c r="T8" s="146">
        <f t="shared" ref="T8:T24" si="3">(Q8-P8)*100</f>
        <v>-0.93181096803653385</v>
      </c>
    </row>
    <row r="9" spans="1:30" s="2" customFormat="1" ht="20.100000000000001" customHeight="1" x14ac:dyDescent="0.25">
      <c r="A9" s="76"/>
      <c r="B9" s="2" t="s">
        <v>23</v>
      </c>
      <c r="C9" s="27">
        <v>174272</v>
      </c>
      <c r="D9" s="65">
        <v>210679</v>
      </c>
      <c r="E9" s="65">
        <v>127287</v>
      </c>
      <c r="F9" s="65">
        <v>120389</v>
      </c>
      <c r="G9" s="29">
        <v>119855</v>
      </c>
      <c r="H9" s="27">
        <v>79433</v>
      </c>
      <c r="I9" s="252">
        <v>96577</v>
      </c>
      <c r="K9" s="135">
        <f t="shared" ref="K9:K20" si="4">C9/$C$7</f>
        <v>2.069751106348665E-3</v>
      </c>
      <c r="L9" s="36">
        <f t="shared" ref="L9:L20" si="5">D9/$D$7</f>
        <v>2.4885775073198876E-3</v>
      </c>
      <c r="M9" s="36">
        <f t="shared" ref="M9:M20" si="6">E9/$E$7</f>
        <v>1.47883975461254E-3</v>
      </c>
      <c r="N9" s="262">
        <f t="shared" ref="N9:N20" si="7">F9/$F$7</f>
        <v>1.3253323648862851E-3</v>
      </c>
      <c r="O9" s="37">
        <f t="shared" ref="O9:O20" si="8">G9/$G$7</f>
        <v>1.2731975196491275E-3</v>
      </c>
      <c r="P9" s="262">
        <f t="shared" ref="P9:P20" si="9">H9/$H$7</f>
        <v>1.159818670374987E-3</v>
      </c>
      <c r="Q9" s="37">
        <f t="shared" ref="Q9:Q20" si="10">I9/$I$7</f>
        <v>1.3287937935119358E-3</v>
      </c>
      <c r="S9" s="145">
        <f t="shared" si="2"/>
        <v>0.21582969294877444</v>
      </c>
      <c r="T9" s="146">
        <f t="shared" si="3"/>
        <v>1.6897512313694879E-2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8286318</v>
      </c>
      <c r="D10" s="65">
        <v>9244831</v>
      </c>
      <c r="E10" s="65">
        <v>9042959</v>
      </c>
      <c r="F10" s="65">
        <v>8373889</v>
      </c>
      <c r="G10" s="29">
        <v>9674472</v>
      </c>
      <c r="H10" s="27">
        <v>6531361</v>
      </c>
      <c r="I10" s="252">
        <v>7625885</v>
      </c>
      <c r="K10" s="135">
        <f t="shared" si="4"/>
        <v>9.8412916865915676E-2</v>
      </c>
      <c r="L10" s="36">
        <f t="shared" si="5"/>
        <v>0.10920157436466674</v>
      </c>
      <c r="M10" s="36">
        <f t="shared" si="6"/>
        <v>0.10506247510375184</v>
      </c>
      <c r="N10" s="262">
        <f t="shared" si="7"/>
        <v>9.2186047825509376E-2</v>
      </c>
      <c r="O10" s="37">
        <f t="shared" si="8"/>
        <v>0.10277012852459166</v>
      </c>
      <c r="P10" s="262">
        <f t="shared" si="9"/>
        <v>9.5365835745333125E-2</v>
      </c>
      <c r="Q10" s="37">
        <f t="shared" si="10"/>
        <v>0.10492382925578315</v>
      </c>
      <c r="S10" s="145">
        <f t="shared" si="2"/>
        <v>0.16757977395522924</v>
      </c>
      <c r="T10" s="146">
        <f t="shared" si="3"/>
        <v>0.95579935104500302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68843</v>
      </c>
      <c r="D11" s="65">
        <v>42685</v>
      </c>
      <c r="E11" s="65">
        <v>135956</v>
      </c>
      <c r="F11" s="65">
        <v>183998</v>
      </c>
      <c r="G11" s="29">
        <v>70225</v>
      </c>
      <c r="H11" s="27">
        <v>41812</v>
      </c>
      <c r="I11" s="252">
        <v>94817</v>
      </c>
      <c r="K11" s="135">
        <f t="shared" si="4"/>
        <v>8.1761772065714027E-4</v>
      </c>
      <c r="L11" s="36">
        <f t="shared" si="5"/>
        <v>5.042027487312423E-4</v>
      </c>
      <c r="M11" s="36">
        <f t="shared" si="6"/>
        <v>1.579557517092103E-3</v>
      </c>
      <c r="N11" s="262">
        <f t="shared" si="7"/>
        <v>2.025587923102166E-3</v>
      </c>
      <c r="O11" s="37">
        <f t="shared" si="8"/>
        <v>7.4598719967761031E-4</v>
      </c>
      <c r="P11" s="262">
        <f t="shared" si="9"/>
        <v>6.1050619069805947E-4</v>
      </c>
      <c r="Q11" s="37">
        <f t="shared" si="10"/>
        <v>1.3045781202503828E-3</v>
      </c>
      <c r="S11" s="145">
        <f t="shared" si="2"/>
        <v>1.2676982684396825</v>
      </c>
      <c r="T11" s="146">
        <f t="shared" si="3"/>
        <v>6.940719295523233E-2</v>
      </c>
      <c r="U11"/>
      <c r="V11"/>
      <c r="W11"/>
      <c r="X11"/>
      <c r="Y11"/>
      <c r="Z11"/>
      <c r="AA11"/>
      <c r="AB11"/>
      <c r="AC11"/>
      <c r="AD11"/>
    </row>
    <row r="12" spans="1:30" s="2" customFormat="1" ht="20.100000000000001" customHeight="1" x14ac:dyDescent="0.25">
      <c r="A12" s="76"/>
      <c r="B12" s="2" t="s">
        <v>21</v>
      </c>
      <c r="C12" s="27">
        <v>12210</v>
      </c>
      <c r="D12" s="65">
        <v>14609</v>
      </c>
      <c r="E12" s="65">
        <v>13775</v>
      </c>
      <c r="F12" s="65">
        <v>9955</v>
      </c>
      <c r="G12" s="29">
        <v>9427</v>
      </c>
      <c r="H12" s="27">
        <v>7025</v>
      </c>
      <c r="I12" s="252">
        <v>8779</v>
      </c>
      <c r="K12" s="135">
        <f t="shared" si="4"/>
        <v>1.450127444943376E-4</v>
      </c>
      <c r="L12" s="36">
        <f t="shared" si="5"/>
        <v>1.7256408471862995E-4</v>
      </c>
      <c r="M12" s="36">
        <f t="shared" si="6"/>
        <v>1.6004004823578008E-4</v>
      </c>
      <c r="N12" s="262">
        <f t="shared" si="7"/>
        <v>1.0959210303634857E-4</v>
      </c>
      <c r="O12" s="37">
        <f t="shared" si="8"/>
        <v>1.0014127919346148E-4</v>
      </c>
      <c r="P12" s="262">
        <f t="shared" si="9"/>
        <v>1.0257356714947546E-4</v>
      </c>
      <c r="Q12" s="37">
        <f t="shared" si="10"/>
        <v>1.2078942929725799E-4</v>
      </c>
      <c r="S12" s="145">
        <f t="shared" si="2"/>
        <v>0.24967971530249111</v>
      </c>
      <c r="T12" s="146">
        <f t="shared" si="3"/>
        <v>1.8215862147782529E-3</v>
      </c>
      <c r="U12"/>
      <c r="V12"/>
      <c r="W12"/>
      <c r="X12"/>
      <c r="Y12"/>
      <c r="Z12"/>
      <c r="AA12"/>
      <c r="AB12"/>
      <c r="AC12"/>
      <c r="AD12"/>
    </row>
    <row r="13" spans="1:30" s="2" customFormat="1" ht="20.100000000000001" customHeight="1" x14ac:dyDescent="0.25">
      <c r="A13" s="76"/>
      <c r="B13" s="2" t="s">
        <v>15</v>
      </c>
      <c r="C13" s="27">
        <v>1041669</v>
      </c>
      <c r="D13" s="65">
        <v>717548</v>
      </c>
      <c r="E13" s="65">
        <v>967173</v>
      </c>
      <c r="F13" s="65">
        <v>806154</v>
      </c>
      <c r="G13" s="29">
        <v>494294</v>
      </c>
      <c r="H13" s="27">
        <v>391871</v>
      </c>
      <c r="I13" s="252">
        <v>251852</v>
      </c>
      <c r="K13" s="135">
        <f t="shared" si="4"/>
        <v>1.2371439848048497E-2</v>
      </c>
      <c r="L13" s="36">
        <f t="shared" si="5"/>
        <v>8.4758035362915655E-3</v>
      </c>
      <c r="M13" s="36">
        <f t="shared" si="6"/>
        <v>1.123676323574186E-2</v>
      </c>
      <c r="N13" s="262">
        <f t="shared" si="7"/>
        <v>8.8747475872591203E-3</v>
      </c>
      <c r="O13" s="37">
        <f t="shared" si="8"/>
        <v>5.2507938323594835E-3</v>
      </c>
      <c r="P13" s="262">
        <f t="shared" si="9"/>
        <v>5.7217944957198719E-3</v>
      </c>
      <c r="Q13" s="37">
        <f t="shared" si="10"/>
        <v>3.4652078081071902E-3</v>
      </c>
      <c r="S13" s="145">
        <f t="shared" si="2"/>
        <v>-0.35730891033018519</v>
      </c>
      <c r="T13" s="146">
        <f t="shared" si="3"/>
        <v>-0.22565866876126817</v>
      </c>
      <c r="U13"/>
      <c r="V13"/>
      <c r="W13"/>
      <c r="X13"/>
      <c r="Y13"/>
      <c r="Z13"/>
      <c r="AA13"/>
      <c r="AB13"/>
      <c r="AC13"/>
      <c r="AD13"/>
    </row>
    <row r="14" spans="1:30" s="2" customFormat="1" ht="20.100000000000001" customHeight="1" x14ac:dyDescent="0.25">
      <c r="A14" s="76"/>
      <c r="B14" s="2" t="s">
        <v>22</v>
      </c>
      <c r="C14" s="27">
        <v>3608437</v>
      </c>
      <c r="D14" s="65">
        <v>4385682</v>
      </c>
      <c r="E14" s="65">
        <v>4504040</v>
      </c>
      <c r="F14" s="65">
        <v>4397788</v>
      </c>
      <c r="G14" s="29">
        <v>4300879</v>
      </c>
      <c r="H14" s="27">
        <v>3069256</v>
      </c>
      <c r="I14" s="252">
        <v>3110861</v>
      </c>
      <c r="K14" s="135">
        <f t="shared" si="4"/>
        <v>4.2855802842335304E-2</v>
      </c>
      <c r="L14" s="36">
        <f t="shared" si="5"/>
        <v>5.1804449325550714E-2</v>
      </c>
      <c r="M14" s="36">
        <f t="shared" si="6"/>
        <v>5.2328622784456109E-2</v>
      </c>
      <c r="N14" s="262">
        <f t="shared" si="7"/>
        <v>4.8414147225315653E-2</v>
      </c>
      <c r="O14" s="37">
        <f t="shared" si="8"/>
        <v>4.56874429528265E-2</v>
      </c>
      <c r="P14" s="262">
        <f t="shared" si="9"/>
        <v>4.4814880628459848E-2</v>
      </c>
      <c r="Q14" s="37">
        <f t="shared" si="10"/>
        <v>4.2802041783015984E-2</v>
      </c>
      <c r="S14" s="145">
        <f t="shared" si="2"/>
        <v>1.3555402351579666E-2</v>
      </c>
      <c r="T14" s="146">
        <f t="shared" si="3"/>
        <v>-0.20128388454438637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255998</v>
      </c>
      <c r="D15" s="65">
        <v>249482</v>
      </c>
      <c r="E15" s="65">
        <v>246420</v>
      </c>
      <c r="F15" s="65">
        <v>310525</v>
      </c>
      <c r="G15" s="29">
        <v>397792</v>
      </c>
      <c r="H15" s="27">
        <v>263517</v>
      </c>
      <c r="I15" s="252">
        <v>413009</v>
      </c>
      <c r="K15" s="135">
        <f t="shared" si="4"/>
        <v>3.0403744934530247E-3</v>
      </c>
      <c r="L15" s="36">
        <f t="shared" si="5"/>
        <v>2.9469253873484315E-3</v>
      </c>
      <c r="M15" s="36">
        <f t="shared" si="6"/>
        <v>2.8629450951913561E-3</v>
      </c>
      <c r="N15" s="262">
        <f t="shared" si="7"/>
        <v>3.4184919935069955E-3</v>
      </c>
      <c r="O15" s="37">
        <f t="shared" si="8"/>
        <v>4.2256709168267135E-3</v>
      </c>
      <c r="P15" s="262">
        <f t="shared" si="9"/>
        <v>3.8476695650574129E-3</v>
      </c>
      <c r="Q15" s="37">
        <f t="shared" si="10"/>
        <v>5.6825517034549749E-3</v>
      </c>
      <c r="S15" s="145">
        <f t="shared" si="2"/>
        <v>0.56729546860354363</v>
      </c>
      <c r="T15" s="146">
        <f t="shared" si="3"/>
        <v>0.18348821383975619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2984288</v>
      </c>
      <c r="D16" s="65">
        <v>3836769</v>
      </c>
      <c r="E16" s="65">
        <v>4461888</v>
      </c>
      <c r="F16" s="65">
        <v>4418303</v>
      </c>
      <c r="G16" s="29">
        <v>4304209</v>
      </c>
      <c r="H16" s="27">
        <v>3090719</v>
      </c>
      <c r="I16" s="252">
        <v>3210287</v>
      </c>
      <c r="K16" s="135">
        <f t="shared" si="4"/>
        <v>3.5443062509542815E-2</v>
      </c>
      <c r="L16" s="36">
        <f t="shared" si="5"/>
        <v>4.5320592152906639E-2</v>
      </c>
      <c r="M16" s="36">
        <f t="shared" si="6"/>
        <v>5.1838894427778462E-2</v>
      </c>
      <c r="N16" s="262">
        <f t="shared" si="7"/>
        <v>4.8639991724943044E-2</v>
      </c>
      <c r="O16" s="37">
        <f t="shared" si="8"/>
        <v>4.5722816927549551E-2</v>
      </c>
      <c r="P16" s="262">
        <f t="shared" si="9"/>
        <v>4.5128266603083222E-2</v>
      </c>
      <c r="Q16" s="37">
        <f t="shared" si="10"/>
        <v>4.4170034697620056E-2</v>
      </c>
      <c r="S16" s="145">
        <f t="shared" si="2"/>
        <v>3.8686143903732435E-2</v>
      </c>
      <c r="T16" s="146">
        <f t="shared" si="3"/>
        <v>-9.5823190546316661E-2</v>
      </c>
      <c r="U16"/>
      <c r="V16"/>
      <c r="W16"/>
      <c r="X16"/>
      <c r="Y16"/>
      <c r="Z16"/>
      <c r="AA16"/>
      <c r="AB16"/>
      <c r="AC16"/>
      <c r="AD16"/>
    </row>
    <row r="17" spans="1:30" s="2" customFormat="1" ht="20.25" customHeight="1" x14ac:dyDescent="0.25">
      <c r="A17" s="76"/>
      <c r="B17" s="2" t="s">
        <v>13</v>
      </c>
      <c r="C17" s="27">
        <v>3400350</v>
      </c>
      <c r="D17" s="65">
        <v>3567078</v>
      </c>
      <c r="E17" s="65">
        <v>3607751</v>
      </c>
      <c r="F17" s="65">
        <v>6477525</v>
      </c>
      <c r="G17" s="29">
        <v>6811118</v>
      </c>
      <c r="H17" s="27">
        <v>4976772</v>
      </c>
      <c r="I17" s="252">
        <v>5020808</v>
      </c>
      <c r="K17" s="135">
        <f t="shared" si="4"/>
        <v>4.0384446006660184E-2</v>
      </c>
      <c r="L17" s="36">
        <f t="shared" si="5"/>
        <v>4.2134954493118014E-2</v>
      </c>
      <c r="M17" s="36">
        <f t="shared" si="6"/>
        <v>4.1915400657908081E-2</v>
      </c>
      <c r="N17" s="262">
        <f t="shared" si="7"/>
        <v>7.1309451252689476E-2</v>
      </c>
      <c r="O17" s="37">
        <f t="shared" si="8"/>
        <v>7.2353248038359075E-2</v>
      </c>
      <c r="P17" s="262">
        <f t="shared" si="9"/>
        <v>7.2666940488203449E-2</v>
      </c>
      <c r="Q17" s="37">
        <f t="shared" si="10"/>
        <v>6.9080821611927024E-2</v>
      </c>
      <c r="S17" s="145">
        <f t="shared" si="2"/>
        <v>8.8483056889083929E-3</v>
      </c>
      <c r="T17" s="146">
        <f t="shared" si="3"/>
        <v>-0.35861188762764257</v>
      </c>
      <c r="U17"/>
      <c r="V17"/>
      <c r="W17"/>
      <c r="X17"/>
      <c r="Y17"/>
      <c r="Z17"/>
      <c r="AA17"/>
      <c r="AB17"/>
      <c r="AC17"/>
      <c r="AD17"/>
    </row>
    <row r="18" spans="1:30" s="2" customFormat="1" ht="20.100000000000001" customHeight="1" x14ac:dyDescent="0.25">
      <c r="A18" s="76"/>
      <c r="B18" s="2" t="s">
        <v>12</v>
      </c>
      <c r="C18" s="27">
        <v>12390972</v>
      </c>
      <c r="D18" s="65">
        <v>13197036</v>
      </c>
      <c r="E18" s="65">
        <v>15907244</v>
      </c>
      <c r="F18" s="65">
        <v>17610905</v>
      </c>
      <c r="G18" s="29">
        <v>19207354</v>
      </c>
      <c r="H18" s="27">
        <v>14208876</v>
      </c>
      <c r="I18" s="252">
        <v>15450386</v>
      </c>
      <c r="K18" s="135">
        <f t="shared" si="4"/>
        <v>0.14716206852354555</v>
      </c>
      <c r="L18" s="36">
        <f t="shared" si="5"/>
        <v>0.15588571691004238</v>
      </c>
      <c r="M18" s="36">
        <f t="shared" si="6"/>
        <v>0.18481278381548627</v>
      </c>
      <c r="N18" s="262">
        <f t="shared" si="7"/>
        <v>0.19387404473363598</v>
      </c>
      <c r="O18" s="37">
        <f t="shared" si="8"/>
        <v>0.20403617264046348</v>
      </c>
      <c r="P18" s="262">
        <f t="shared" si="9"/>
        <v>0.20746691765189612</v>
      </c>
      <c r="Q18" s="37">
        <f t="shared" si="10"/>
        <v>0.21258039723913258</v>
      </c>
      <c r="S18" s="145">
        <f t="shared" si="2"/>
        <v>8.7375665745833803E-2</v>
      </c>
      <c r="T18" s="146">
        <f t="shared" si="3"/>
        <v>0.5113479587236458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37960402</v>
      </c>
      <c r="D19" s="65">
        <v>34839265</v>
      </c>
      <c r="E19" s="65">
        <v>32218645</v>
      </c>
      <c r="F19" s="65">
        <v>32597081</v>
      </c>
      <c r="G19" s="29">
        <v>32321833</v>
      </c>
      <c r="H19" s="27">
        <v>22826176</v>
      </c>
      <c r="I19" s="252">
        <v>24264107</v>
      </c>
      <c r="K19" s="135">
        <f t="shared" si="4"/>
        <v>0.45083882687373805</v>
      </c>
      <c r="L19" s="36">
        <f t="shared" si="5"/>
        <v>0.41152754308952011</v>
      </c>
      <c r="M19" s="36">
        <f t="shared" si="6"/>
        <v>0.37432112521898186</v>
      </c>
      <c r="N19" s="262">
        <f t="shared" si="7"/>
        <v>0.35885310493583128</v>
      </c>
      <c r="O19" s="37">
        <f t="shared" si="8"/>
        <v>0.34334885992335173</v>
      </c>
      <c r="P19" s="262">
        <f t="shared" si="9"/>
        <v>0.33329000664793523</v>
      </c>
      <c r="Q19" s="37">
        <f t="shared" si="10"/>
        <v>0.33384754948600098</v>
      </c>
      <c r="S19" s="145">
        <f t="shared" si="2"/>
        <v>6.2994826641133414E-2</v>
      </c>
      <c r="T19" s="146">
        <f t="shared" si="3"/>
        <v>5.5754283806574989E-2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92214</v>
      </c>
      <c r="D20" s="79">
        <v>102073</v>
      </c>
      <c r="E20" s="79">
        <v>98187</v>
      </c>
      <c r="F20" s="65">
        <v>103230</v>
      </c>
      <c r="G20" s="29">
        <v>97666</v>
      </c>
      <c r="H20" s="27">
        <v>71918</v>
      </c>
      <c r="I20" s="252">
        <v>89892</v>
      </c>
      <c r="K20" s="135">
        <f t="shared" si="4"/>
        <v>1.095184702768292E-3</v>
      </c>
      <c r="L20" s="36">
        <f t="shared" si="5"/>
        <v>1.2057042795184279E-3</v>
      </c>
      <c r="M20" s="36">
        <f t="shared" si="6"/>
        <v>1.1407515220418539E-3</v>
      </c>
      <c r="N20" s="262">
        <f t="shared" si="7"/>
        <v>1.1364332291755161E-3</v>
      </c>
      <c r="O20" s="37">
        <f t="shared" si="8"/>
        <v>1.0374878724629902E-3</v>
      </c>
      <c r="P20" s="262">
        <f t="shared" si="9"/>
        <v>1.0500905056592138E-3</v>
      </c>
      <c r="Q20" s="37">
        <f t="shared" si="10"/>
        <v>1.2368155118338213E-3</v>
      </c>
      <c r="S20" s="147">
        <f t="shared" si="2"/>
        <v>0.24992352401345977</v>
      </c>
      <c r="T20" s="148">
        <f t="shared" si="3"/>
        <v>1.8672500617460747E-2</v>
      </c>
    </row>
    <row r="21" spans="1:30" ht="20.100000000000001" customHeight="1" thickBot="1" x14ac:dyDescent="0.3">
      <c r="A21" s="22" t="s">
        <v>57</v>
      </c>
      <c r="B21" s="23"/>
      <c r="C21" s="30">
        <f>C22+C23</f>
        <v>99111299</v>
      </c>
      <c r="D21" s="66">
        <f>D22+D23</f>
        <v>102528037</v>
      </c>
      <c r="E21" s="66">
        <f>E22+E23</f>
        <v>96652690</v>
      </c>
      <c r="F21" s="66">
        <f>F22+F23</f>
        <v>98257556</v>
      </c>
      <c r="G21" s="32">
        <f t="shared" ref="G21:I21" si="11">G22+G23</f>
        <v>107253503</v>
      </c>
      <c r="H21" s="30">
        <f t="shared" si="11"/>
        <v>80554752</v>
      </c>
      <c r="I21" s="235">
        <f t="shared" si="11"/>
        <v>81284916</v>
      </c>
      <c r="K21" s="38">
        <f t="shared" ref="K21:Q21" si="12">C21/C24</f>
        <v>0.54067355389517568</v>
      </c>
      <c r="L21" s="39">
        <f t="shared" si="12"/>
        <v>0.54773217788782036</v>
      </c>
      <c r="M21" s="39">
        <f t="shared" si="12"/>
        <v>0.52895194971132997</v>
      </c>
      <c r="N21" s="394">
        <f t="shared" si="12"/>
        <v>0.51962173198863704</v>
      </c>
      <c r="O21" s="40">
        <f t="shared" si="12"/>
        <v>0.53256483931489385</v>
      </c>
      <c r="P21" s="266">
        <f t="shared" si="12"/>
        <v>0.54048290838898216</v>
      </c>
      <c r="Q21" s="40">
        <f t="shared" si="12"/>
        <v>0.52794371597821088</v>
      </c>
      <c r="S21" s="102">
        <f t="shared" si="2"/>
        <v>9.0641952444965625E-3</v>
      </c>
      <c r="T21" s="143">
        <f t="shared" si="3"/>
        <v>-1.2539192410771283</v>
      </c>
    </row>
    <row r="22" spans="1:30" s="2" customFormat="1" ht="20.100000000000001" customHeight="1" x14ac:dyDescent="0.25">
      <c r="A22" s="76"/>
      <c r="B22" s="2" t="s">
        <v>4</v>
      </c>
      <c r="C22" s="27">
        <v>2685611</v>
      </c>
      <c r="D22" s="65">
        <v>2953141</v>
      </c>
      <c r="E22" s="65">
        <v>4472943</v>
      </c>
      <c r="F22" s="65">
        <v>8047396</v>
      </c>
      <c r="G22" s="29">
        <v>8252945</v>
      </c>
      <c r="H22" s="27">
        <v>6028852</v>
      </c>
      <c r="I22" s="252">
        <v>6756442</v>
      </c>
      <c r="K22" s="141">
        <f t="shared" ref="K22:Q22" si="13">C22/C21</f>
        <v>2.7096920604380334E-2</v>
      </c>
      <c r="L22" s="67">
        <f t="shared" si="13"/>
        <v>2.8803253104319162E-2</v>
      </c>
      <c r="M22" s="67">
        <f t="shared" si="13"/>
        <v>4.627851537292961E-2</v>
      </c>
      <c r="N22" s="67">
        <f t="shared" si="13"/>
        <v>8.1901039753115787E-2</v>
      </c>
      <c r="O22" s="41">
        <f t="shared" si="13"/>
        <v>7.694802285385495E-2</v>
      </c>
      <c r="P22" s="67">
        <f t="shared" si="13"/>
        <v>7.4841667937851755E-2</v>
      </c>
      <c r="Q22" s="41">
        <f t="shared" si="13"/>
        <v>8.312048941528094E-2</v>
      </c>
      <c r="S22" s="149">
        <f t="shared" si="2"/>
        <v>0.12068466766143869</v>
      </c>
      <c r="T22" s="150">
        <f t="shared" si="3"/>
        <v>0.82788214774291857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96425688</v>
      </c>
      <c r="D23" s="65">
        <v>99574896</v>
      </c>
      <c r="E23" s="65">
        <v>92179747</v>
      </c>
      <c r="F23" s="65">
        <v>90210160</v>
      </c>
      <c r="G23" s="78">
        <v>99000558</v>
      </c>
      <c r="H23" s="27">
        <v>74525900</v>
      </c>
      <c r="I23" s="252">
        <v>74528474</v>
      </c>
      <c r="K23" s="141">
        <f t="shared" ref="K23:Q23" si="14">C23/C21</f>
        <v>0.97290307939561971</v>
      </c>
      <c r="L23" s="67">
        <f t="shared" si="14"/>
        <v>0.97119674689568081</v>
      </c>
      <c r="M23" s="67">
        <f t="shared" si="14"/>
        <v>0.9537214846270704</v>
      </c>
      <c r="N23" s="67">
        <f t="shared" si="14"/>
        <v>0.9180989602468842</v>
      </c>
      <c r="O23" s="153">
        <f t="shared" si="14"/>
        <v>0.92305197714614506</v>
      </c>
      <c r="P23" s="263">
        <f t="shared" si="14"/>
        <v>0.92515833206214826</v>
      </c>
      <c r="Q23" s="153">
        <f t="shared" si="14"/>
        <v>0.91687951058471906</v>
      </c>
      <c r="S23" s="151">
        <f t="shared" si="2"/>
        <v>3.453832828587109E-5</v>
      </c>
      <c r="T23" s="148">
        <f t="shared" si="3"/>
        <v>-0.8278821477429199</v>
      </c>
    </row>
    <row r="24" spans="1:30" ht="20.100000000000001" customHeight="1" thickBot="1" x14ac:dyDescent="0.3">
      <c r="A24" s="113" t="s">
        <v>5</v>
      </c>
      <c r="B24" s="140"/>
      <c r="C24" s="122">
        <f>C7+C21</f>
        <v>183310795</v>
      </c>
      <c r="D24" s="123">
        <f>D7+D21</f>
        <v>187186441</v>
      </c>
      <c r="E24" s="123">
        <f>E7+E21</f>
        <v>182724896</v>
      </c>
      <c r="F24" s="123">
        <f>F7+F21</f>
        <v>189094393</v>
      </c>
      <c r="G24" s="250">
        <f t="shared" ref="G24:I24" si="15">G7+G21</f>
        <v>201390507</v>
      </c>
      <c r="H24" s="254">
        <f t="shared" si="15"/>
        <v>149042182</v>
      </c>
      <c r="I24" s="253">
        <f t="shared" si="15"/>
        <v>153965117</v>
      </c>
      <c r="K24" s="128">
        <f>K7+K21</f>
        <v>1</v>
      </c>
      <c r="L24" s="124">
        <f>L7+L21</f>
        <v>1</v>
      </c>
      <c r="M24" s="124">
        <f>M7+M21</f>
        <v>1</v>
      </c>
      <c r="N24" s="124">
        <f>N7+N21</f>
        <v>1</v>
      </c>
      <c r="O24" s="258">
        <f t="shared" ref="O24:Q24" si="16">O7+O21</f>
        <v>1</v>
      </c>
      <c r="P24" s="267">
        <f t="shared" si="16"/>
        <v>1</v>
      </c>
      <c r="Q24" s="124">
        <f t="shared" si="16"/>
        <v>1</v>
      </c>
      <c r="S24" s="132">
        <f t="shared" si="2"/>
        <v>3.3030481263351334E-2</v>
      </c>
      <c r="T24" s="125">
        <f t="shared" si="3"/>
        <v>0</v>
      </c>
    </row>
    <row r="27" spans="1:30" x14ac:dyDescent="0.25">
      <c r="A27" s="1" t="s">
        <v>34</v>
      </c>
      <c r="K27" s="1" t="s">
        <v>36</v>
      </c>
      <c r="S27" s="1" t="str">
        <f>S3</f>
        <v>VARIAÇÃO (JAN.-SET)</v>
      </c>
    </row>
    <row r="28" spans="1:30" ht="15" customHeight="1" thickBot="1" x14ac:dyDescent="0.3"/>
    <row r="29" spans="1:30" ht="24" customHeight="1" x14ac:dyDescent="0.25">
      <c r="A29" s="461" t="s">
        <v>47</v>
      </c>
      <c r="B29" s="478"/>
      <c r="C29" s="463">
        <v>2016</v>
      </c>
      <c r="D29" s="456">
        <v>2017</v>
      </c>
      <c r="E29" s="456">
        <v>2018</v>
      </c>
      <c r="F29" s="456">
        <v>2019</v>
      </c>
      <c r="G29" s="474">
        <v>2020</v>
      </c>
      <c r="H29" s="470" t="str">
        <f>H5</f>
        <v>janeiro - setembro</v>
      </c>
      <c r="I29" s="469"/>
      <c r="K29" s="465">
        <v>2016</v>
      </c>
      <c r="L29" s="456">
        <v>2017</v>
      </c>
      <c r="M29" s="456">
        <v>2018</v>
      </c>
      <c r="N29" s="456">
        <v>2019</v>
      </c>
      <c r="O29" s="474">
        <v>2020</v>
      </c>
      <c r="P29" s="470" t="str">
        <f>H5</f>
        <v>janeiro - setembro</v>
      </c>
      <c r="Q29" s="469"/>
      <c r="S29" s="459" t="s">
        <v>98</v>
      </c>
      <c r="T29" s="460"/>
    </row>
    <row r="30" spans="1:30" ht="20.25" customHeight="1" thickBot="1" x14ac:dyDescent="0.3">
      <c r="A30" s="479"/>
      <c r="B30" s="480"/>
      <c r="C30" s="481"/>
      <c r="D30" s="457"/>
      <c r="E30" s="457"/>
      <c r="F30" s="458"/>
      <c r="G30" s="475"/>
      <c r="H30" s="249">
        <v>2020</v>
      </c>
      <c r="I30" s="251">
        <v>2021</v>
      </c>
      <c r="K30" s="473"/>
      <c r="L30" s="457"/>
      <c r="M30" s="457"/>
      <c r="N30" s="457"/>
      <c r="O30" s="476"/>
      <c r="P30" s="249">
        <v>2020</v>
      </c>
      <c r="Q30" s="251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270476629</v>
      </c>
      <c r="D31" s="26">
        <f>SUM(D32:D44)</f>
        <v>289277021</v>
      </c>
      <c r="E31" s="26">
        <f>SUM(E32:E44)</f>
        <v>309420015</v>
      </c>
      <c r="F31" s="26">
        <f>SUM(F32:F44)</f>
        <v>332256672</v>
      </c>
      <c r="G31" s="152">
        <f>SUM(G32:G44)</f>
        <v>351101805</v>
      </c>
      <c r="H31" s="265">
        <f t="shared" ref="H31:I31" si="17">SUM(H32:H44)</f>
        <v>247661132</v>
      </c>
      <c r="I31" s="264">
        <f t="shared" si="17"/>
        <v>276813704</v>
      </c>
      <c r="K31" s="102">
        <f t="shared" ref="K31:Q31" si="18">C31/C48</f>
        <v>0.70079004231888764</v>
      </c>
      <c r="L31" s="34">
        <f t="shared" si="18"/>
        <v>0.7026480236771504</v>
      </c>
      <c r="M31" s="34">
        <f t="shared" si="18"/>
        <v>0.70460612492200081</v>
      </c>
      <c r="N31" s="393">
        <f t="shared" si="18"/>
        <v>0.71688108115069615</v>
      </c>
      <c r="O31" s="35">
        <f t="shared" si="18"/>
        <v>0.71019757400749628</v>
      </c>
      <c r="P31" s="24">
        <f t="shared" si="18"/>
        <v>0.69707463297081573</v>
      </c>
      <c r="Q31" s="35">
        <f t="shared" si="18"/>
        <v>0.71721063584086286</v>
      </c>
      <c r="S31" s="144">
        <f>(I31-H31)/H31</f>
        <v>0.11771153496948403</v>
      </c>
      <c r="T31" s="143">
        <f>(Q31-P31)*100</f>
        <v>2.0136002870047132</v>
      </c>
    </row>
    <row r="32" spans="1:30" ht="20.100000000000001" customHeight="1" x14ac:dyDescent="0.25">
      <c r="A32" s="75"/>
      <c r="B32" s="3" t="s">
        <v>11</v>
      </c>
      <c r="C32" s="27">
        <v>43263427</v>
      </c>
      <c r="D32" s="65">
        <v>45322865</v>
      </c>
      <c r="E32" s="65">
        <v>48266368</v>
      </c>
      <c r="F32" s="65">
        <v>50700345</v>
      </c>
      <c r="G32" s="29">
        <v>53463277</v>
      </c>
      <c r="H32" s="27">
        <v>42061671</v>
      </c>
      <c r="I32" s="252">
        <v>43279139</v>
      </c>
      <c r="K32" s="135">
        <f>C32/$C$31</f>
        <v>0.15995255176002657</v>
      </c>
      <c r="L32" s="36">
        <f>D32/$D$31</f>
        <v>0.1566763403581925</v>
      </c>
      <c r="M32" s="36">
        <f>E32/$E$31</f>
        <v>0.15598980563684609</v>
      </c>
      <c r="N32" s="262">
        <f>F32/$F$31</f>
        <v>0.15259391089067431</v>
      </c>
      <c r="O32" s="37">
        <f>G32/$G$31</f>
        <v>0.15227286285241398</v>
      </c>
      <c r="P32" s="262">
        <f>H32/$H$31</f>
        <v>0.169835575975644</v>
      </c>
      <c r="Q32" s="37">
        <f>I32/$I$31</f>
        <v>0.15634753039538823</v>
      </c>
      <c r="S32" s="145">
        <f t="shared" ref="S32:S48" si="19">(I32-H32)/H32</f>
        <v>2.8944831982542968E-2</v>
      </c>
      <c r="T32" s="146">
        <f t="shared" ref="T32:T48" si="20">(Q32-P32)*100</f>
        <v>-1.3488045580255763</v>
      </c>
    </row>
    <row r="33" spans="1:20" ht="20.100000000000001" customHeight="1" x14ac:dyDescent="0.25">
      <c r="A33" s="76"/>
      <c r="B33" s="2" t="s">
        <v>23</v>
      </c>
      <c r="C33" s="27">
        <v>534724</v>
      </c>
      <c r="D33" s="65">
        <v>727328</v>
      </c>
      <c r="E33" s="65">
        <v>627880</v>
      </c>
      <c r="F33" s="65">
        <v>660848</v>
      </c>
      <c r="G33" s="29">
        <v>731891</v>
      </c>
      <c r="H33" s="27">
        <v>464052</v>
      </c>
      <c r="I33" s="252">
        <v>644588</v>
      </c>
      <c r="J33" s="2"/>
      <c r="K33" s="135">
        <f t="shared" ref="K33:K44" si="21">C33/$C$31</f>
        <v>1.976969329945324E-3</v>
      </c>
      <c r="L33" s="36">
        <f t="shared" ref="L33:L44" si="22">D33/$D$31</f>
        <v>2.5142958036753287E-3</v>
      </c>
      <c r="M33" s="36">
        <f t="shared" ref="M33:M44" si="23">E33/$E$31</f>
        <v>2.0292158540552072E-3</v>
      </c>
      <c r="N33" s="262">
        <f t="shared" ref="N33:N44" si="24">F33/$F$31</f>
        <v>1.9889683359014683E-3</v>
      </c>
      <c r="O33" s="37">
        <f t="shared" ref="O33:O44" si="25">G33/$G$31</f>
        <v>2.0845549341450978E-3</v>
      </c>
      <c r="P33" s="262">
        <f t="shared" ref="P33:P44" si="26">H33/$H$31</f>
        <v>1.8737377005932445E-3</v>
      </c>
      <c r="Q33" s="37">
        <f t="shared" ref="Q33:Q44" si="27">I33/$I$31</f>
        <v>2.3285985870121519E-3</v>
      </c>
      <c r="R33" s="2"/>
      <c r="S33" s="145">
        <f t="shared" si="19"/>
        <v>0.38904260729401013</v>
      </c>
      <c r="T33" s="146">
        <f t="shared" si="20"/>
        <v>4.5486088641890729E-2</v>
      </c>
    </row>
    <row r="34" spans="1:20" ht="20.100000000000001" customHeight="1" x14ac:dyDescent="0.25">
      <c r="A34" s="76"/>
      <c r="B34" s="2" t="s">
        <v>17</v>
      </c>
      <c r="C34" s="27">
        <v>38185533</v>
      </c>
      <c r="D34" s="65">
        <v>43987043</v>
      </c>
      <c r="E34" s="65">
        <v>47167068</v>
      </c>
      <c r="F34" s="65">
        <v>49259471</v>
      </c>
      <c r="G34" s="29">
        <v>57400878</v>
      </c>
      <c r="H34" s="27">
        <v>37625632</v>
      </c>
      <c r="I34" s="252">
        <v>45914697</v>
      </c>
      <c r="J34" s="2"/>
      <c r="K34" s="135">
        <f t="shared" si="21"/>
        <v>0.14117867832492101</v>
      </c>
      <c r="L34" s="36">
        <f t="shared" si="22"/>
        <v>0.15205854529316382</v>
      </c>
      <c r="M34" s="36">
        <f t="shared" si="23"/>
        <v>0.15243702964722564</v>
      </c>
      <c r="N34" s="262">
        <f t="shared" si="24"/>
        <v>0.14825728164760527</v>
      </c>
      <c r="O34" s="37">
        <f t="shared" si="25"/>
        <v>0.16348784649512127</v>
      </c>
      <c r="P34" s="262">
        <f t="shared" si="26"/>
        <v>0.15192384729954314</v>
      </c>
      <c r="Q34" s="37">
        <f t="shared" si="27"/>
        <v>0.16586858358717674</v>
      </c>
      <c r="R34" s="2"/>
      <c r="S34" s="145">
        <f t="shared" si="19"/>
        <v>0.2203036748990688</v>
      </c>
      <c r="T34" s="146">
        <f t="shared" si="20"/>
        <v>1.3944736287633597</v>
      </c>
    </row>
    <row r="35" spans="1:20" ht="20.100000000000001" customHeight="1" x14ac:dyDescent="0.25">
      <c r="A35" s="76"/>
      <c r="B35" s="2" t="s">
        <v>9</v>
      </c>
      <c r="C35" s="27">
        <v>126076</v>
      </c>
      <c r="D35" s="65">
        <v>91732</v>
      </c>
      <c r="E35" s="65">
        <v>249211</v>
      </c>
      <c r="F35" s="65">
        <v>342501</v>
      </c>
      <c r="G35" s="29">
        <v>148168</v>
      </c>
      <c r="H35" s="27">
        <v>90924</v>
      </c>
      <c r="I35" s="252">
        <v>180124</v>
      </c>
      <c r="J35" s="2"/>
      <c r="K35" s="135">
        <f t="shared" si="21"/>
        <v>4.6612530060776526E-4</v>
      </c>
      <c r="L35" s="36">
        <f t="shared" si="22"/>
        <v>3.1710780096840115E-4</v>
      </c>
      <c r="M35" s="36">
        <f t="shared" si="23"/>
        <v>8.0541331497253009E-4</v>
      </c>
      <c r="N35" s="262">
        <f t="shared" si="24"/>
        <v>1.0308325727165534E-3</v>
      </c>
      <c r="O35" s="37">
        <f t="shared" si="25"/>
        <v>4.2200865358695607E-4</v>
      </c>
      <c r="P35" s="262">
        <f t="shared" si="26"/>
        <v>3.6713068080460845E-4</v>
      </c>
      <c r="Q35" s="37">
        <f t="shared" si="27"/>
        <v>6.5070477869115897E-4</v>
      </c>
      <c r="R35" s="2"/>
      <c r="S35" s="145">
        <f t="shared" si="19"/>
        <v>0.98103910958602791</v>
      </c>
      <c r="T35" s="146">
        <f t="shared" si="20"/>
        <v>2.8357409788655051E-2</v>
      </c>
    </row>
    <row r="36" spans="1:20" ht="20.100000000000001" customHeight="1" x14ac:dyDescent="0.25">
      <c r="A36" s="76"/>
      <c r="B36" s="2" t="s">
        <v>21</v>
      </c>
      <c r="C36" s="27">
        <v>41727</v>
      </c>
      <c r="D36" s="65">
        <v>51471</v>
      </c>
      <c r="E36" s="65">
        <v>46466</v>
      </c>
      <c r="F36" s="65">
        <v>41389</v>
      </c>
      <c r="G36" s="29">
        <v>40470</v>
      </c>
      <c r="H36" s="27">
        <v>29594</v>
      </c>
      <c r="I36" s="252">
        <v>35197</v>
      </c>
      <c r="J36" s="2"/>
      <c r="K36" s="135">
        <f t="shared" si="21"/>
        <v>1.5427210903312463E-4</v>
      </c>
      <c r="L36" s="36">
        <f t="shared" si="22"/>
        <v>1.7792979138844215E-4</v>
      </c>
      <c r="M36" s="36">
        <f t="shared" si="23"/>
        <v>1.5017128093669055E-4</v>
      </c>
      <c r="N36" s="262">
        <f t="shared" si="24"/>
        <v>1.2456935703009751E-4</v>
      </c>
      <c r="O36" s="37">
        <f t="shared" si="25"/>
        <v>1.1526571331639835E-4</v>
      </c>
      <c r="P36" s="262">
        <f t="shared" si="26"/>
        <v>1.1949392204183255E-4</v>
      </c>
      <c r="Q36" s="37">
        <f t="shared" si="27"/>
        <v>1.2715049685545915E-4</v>
      </c>
      <c r="R36" s="2"/>
      <c r="S36" s="145">
        <f t="shared" si="19"/>
        <v>0.18932891802392376</v>
      </c>
      <c r="T36" s="146">
        <f t="shared" si="20"/>
        <v>7.6565748136265968E-4</v>
      </c>
    </row>
    <row r="37" spans="1:20" ht="20.100000000000001" customHeight="1" x14ac:dyDescent="0.25">
      <c r="A37" s="76"/>
      <c r="B37" s="2" t="s">
        <v>15</v>
      </c>
      <c r="C37" s="27">
        <v>2266260</v>
      </c>
      <c r="D37" s="65">
        <v>1874529</v>
      </c>
      <c r="E37" s="65">
        <v>2247676</v>
      </c>
      <c r="F37" s="65">
        <v>2123665</v>
      </c>
      <c r="G37" s="29">
        <v>1668157</v>
      </c>
      <c r="H37" s="27">
        <v>1241176</v>
      </c>
      <c r="I37" s="252">
        <v>1060551</v>
      </c>
      <c r="J37" s="2"/>
      <c r="K37" s="135">
        <f t="shared" si="21"/>
        <v>8.3787645844994613E-3</v>
      </c>
      <c r="L37" s="36">
        <f t="shared" si="22"/>
        <v>6.4800480643777093E-3</v>
      </c>
      <c r="M37" s="36">
        <f t="shared" si="23"/>
        <v>7.2641583964760652E-3</v>
      </c>
      <c r="N37" s="262">
        <f t="shared" si="24"/>
        <v>6.3916398945932981E-3</v>
      </c>
      <c r="O37" s="37">
        <f t="shared" si="25"/>
        <v>4.7512059928031414E-3</v>
      </c>
      <c r="P37" s="262">
        <f t="shared" si="26"/>
        <v>5.0115897879365262E-3</v>
      </c>
      <c r="Q37" s="37">
        <f t="shared" si="27"/>
        <v>3.831280694108988E-3</v>
      </c>
      <c r="R37" s="2"/>
      <c r="S37" s="145">
        <f t="shared" si="19"/>
        <v>-0.14552730636106403</v>
      </c>
      <c r="T37" s="146">
        <f t="shared" si="20"/>
        <v>-0.11803090938275382</v>
      </c>
    </row>
    <row r="38" spans="1:20" ht="20.100000000000001" customHeight="1" x14ac:dyDescent="0.25">
      <c r="A38" s="76"/>
      <c r="B38" s="2" t="s">
        <v>22</v>
      </c>
      <c r="C38" s="27">
        <v>11166139</v>
      </c>
      <c r="D38" s="65">
        <v>13434809</v>
      </c>
      <c r="E38" s="65">
        <v>14245400</v>
      </c>
      <c r="F38" s="65">
        <v>14754406</v>
      </c>
      <c r="G38" s="29">
        <v>15126324</v>
      </c>
      <c r="H38" s="27">
        <v>10540149</v>
      </c>
      <c r="I38" s="252">
        <v>11197353</v>
      </c>
      <c r="J38" s="2"/>
      <c r="K38" s="135">
        <f t="shared" si="21"/>
        <v>4.1283193454766103E-2</v>
      </c>
      <c r="L38" s="36">
        <f t="shared" si="22"/>
        <v>4.6442710705320765E-2</v>
      </c>
      <c r="M38" s="36">
        <f t="shared" si="23"/>
        <v>4.6039038554115515E-2</v>
      </c>
      <c r="N38" s="262">
        <f t="shared" si="24"/>
        <v>4.4406650771485486E-2</v>
      </c>
      <c r="O38" s="37">
        <f t="shared" si="25"/>
        <v>4.3082444420927998E-2</v>
      </c>
      <c r="P38" s="262">
        <f t="shared" si="26"/>
        <v>4.2558753224143382E-2</v>
      </c>
      <c r="Q38" s="37">
        <f t="shared" si="27"/>
        <v>4.0450862215983353E-2</v>
      </c>
      <c r="R38" s="2"/>
      <c r="S38" s="145">
        <f t="shared" si="19"/>
        <v>6.2352439230223405E-2</v>
      </c>
      <c r="T38" s="146">
        <f t="shared" si="20"/>
        <v>-0.21078910081600288</v>
      </c>
    </row>
    <row r="39" spans="1:20" ht="20.100000000000001" customHeight="1" x14ac:dyDescent="0.25">
      <c r="A39" s="76"/>
      <c r="B39" s="2" t="s">
        <v>16</v>
      </c>
      <c r="C39" s="27">
        <v>927790</v>
      </c>
      <c r="D39" s="65">
        <v>956013</v>
      </c>
      <c r="E39" s="65">
        <v>984175</v>
      </c>
      <c r="F39" s="65">
        <v>1170390</v>
      </c>
      <c r="G39" s="29">
        <v>1554518</v>
      </c>
      <c r="H39" s="27">
        <v>1031901</v>
      </c>
      <c r="I39" s="252">
        <v>1584525</v>
      </c>
      <c r="J39" s="2"/>
      <c r="K39" s="135">
        <f t="shared" si="21"/>
        <v>3.4302039456429339E-3</v>
      </c>
      <c r="L39" s="36">
        <f t="shared" si="22"/>
        <v>3.3048356094623915E-3</v>
      </c>
      <c r="M39" s="36">
        <f t="shared" si="23"/>
        <v>3.1807089143861622E-3</v>
      </c>
      <c r="N39" s="262">
        <f t="shared" si="24"/>
        <v>3.5225477729458506E-3</v>
      </c>
      <c r="O39" s="37">
        <f t="shared" si="25"/>
        <v>4.4275420344250293E-3</v>
      </c>
      <c r="P39" s="262">
        <f t="shared" si="26"/>
        <v>4.1665843633469299E-3</v>
      </c>
      <c r="Q39" s="37">
        <f t="shared" si="27"/>
        <v>5.7241566335169587E-3</v>
      </c>
      <c r="R39" s="2"/>
      <c r="S39" s="145">
        <f t="shared" si="19"/>
        <v>0.53553974654545344</v>
      </c>
      <c r="T39" s="146">
        <f t="shared" si="20"/>
        <v>0.1557572270170029</v>
      </c>
    </row>
    <row r="40" spans="1:20" ht="20.100000000000001" customHeight="1" x14ac:dyDescent="0.25">
      <c r="A40" s="76"/>
      <c r="B40" s="2" t="s">
        <v>10</v>
      </c>
      <c r="C40" s="27">
        <v>8870855</v>
      </c>
      <c r="D40" s="65">
        <v>11864125</v>
      </c>
      <c r="E40" s="65">
        <v>14902935</v>
      </c>
      <c r="F40" s="65">
        <v>14979721</v>
      </c>
      <c r="G40" s="29">
        <v>14693597</v>
      </c>
      <c r="H40" s="27">
        <v>10389003</v>
      </c>
      <c r="I40" s="252">
        <v>11228888</v>
      </c>
      <c r="J40" s="2"/>
      <c r="K40" s="135">
        <f t="shared" si="21"/>
        <v>3.2797122001990052E-2</v>
      </c>
      <c r="L40" s="36">
        <f t="shared" si="22"/>
        <v>4.1013022600229279E-2</v>
      </c>
      <c r="M40" s="36">
        <f t="shared" si="23"/>
        <v>4.8164095008527488E-2</v>
      </c>
      <c r="N40" s="262">
        <f t="shared" si="24"/>
        <v>4.5084786137868739E-2</v>
      </c>
      <c r="O40" s="37">
        <f t="shared" si="25"/>
        <v>4.1849961437822859E-2</v>
      </c>
      <c r="P40" s="262">
        <f t="shared" si="26"/>
        <v>4.1948459639601421E-2</v>
      </c>
      <c r="Q40" s="37">
        <f t="shared" si="27"/>
        <v>4.0564783599008523E-2</v>
      </c>
      <c r="R40" s="2"/>
      <c r="S40" s="145">
        <f t="shared" si="19"/>
        <v>8.0843657471270342E-2</v>
      </c>
      <c r="T40" s="146">
        <f t="shared" si="20"/>
        <v>-0.13836760405928974</v>
      </c>
    </row>
    <row r="41" spans="1:20" ht="20.100000000000001" customHeight="1" x14ac:dyDescent="0.25">
      <c r="A41" s="76"/>
      <c r="B41" s="2" t="s">
        <v>13</v>
      </c>
      <c r="C41" s="27">
        <v>8796971</v>
      </c>
      <c r="D41" s="65">
        <v>9487411</v>
      </c>
      <c r="E41" s="65">
        <v>10258864</v>
      </c>
      <c r="F41" s="65">
        <v>15574437</v>
      </c>
      <c r="G41" s="29">
        <v>16723668</v>
      </c>
      <c r="H41" s="27">
        <v>11944299</v>
      </c>
      <c r="I41" s="252">
        <v>12575892</v>
      </c>
      <c r="J41" s="2"/>
      <c r="K41" s="135">
        <f t="shared" si="21"/>
        <v>3.2523959768812408E-2</v>
      </c>
      <c r="L41" s="36">
        <f t="shared" si="22"/>
        <v>3.2796974219393663E-2</v>
      </c>
      <c r="M41" s="36">
        <f t="shared" si="23"/>
        <v>3.3155140271064885E-2</v>
      </c>
      <c r="N41" s="262">
        <f t="shared" si="24"/>
        <v>4.6874715581332251E-2</v>
      </c>
      <c r="O41" s="37">
        <f t="shared" si="25"/>
        <v>4.7631962473106623E-2</v>
      </c>
      <c r="P41" s="262">
        <f t="shared" si="26"/>
        <v>4.8228395402795783E-2</v>
      </c>
      <c r="Q41" s="37">
        <f t="shared" si="27"/>
        <v>4.5430886615353411E-2</v>
      </c>
      <c r="R41" s="2"/>
      <c r="S41" s="145">
        <f t="shared" si="19"/>
        <v>5.287819737265452E-2</v>
      </c>
      <c r="T41" s="146">
        <f t="shared" si="20"/>
        <v>-0.27975087874423721</v>
      </c>
    </row>
    <row r="42" spans="1:20" ht="20.100000000000001" customHeight="1" x14ac:dyDescent="0.25">
      <c r="A42" s="76"/>
      <c r="B42" s="2" t="s">
        <v>12</v>
      </c>
      <c r="C42" s="27">
        <v>33521945</v>
      </c>
      <c r="D42" s="65">
        <v>37719984</v>
      </c>
      <c r="E42" s="65">
        <v>47541365</v>
      </c>
      <c r="F42" s="65">
        <v>52891733</v>
      </c>
      <c r="G42" s="29">
        <v>58235622</v>
      </c>
      <c r="H42" s="27">
        <v>42313144</v>
      </c>
      <c r="I42" s="252">
        <v>48233315</v>
      </c>
      <c r="J42" s="2"/>
      <c r="K42" s="135">
        <f t="shared" si="21"/>
        <v>0.12393656754720941</v>
      </c>
      <c r="L42" s="36">
        <f t="shared" si="22"/>
        <v>0.13039398660013166</v>
      </c>
      <c r="M42" s="36">
        <f t="shared" si="23"/>
        <v>0.15364670252504511</v>
      </c>
      <c r="N42" s="262">
        <f t="shared" si="24"/>
        <v>0.15918937814437628</v>
      </c>
      <c r="O42" s="37">
        <f t="shared" si="25"/>
        <v>0.16586534495315397</v>
      </c>
      <c r="P42" s="262">
        <f t="shared" si="26"/>
        <v>0.17085096744207726</v>
      </c>
      <c r="Q42" s="37">
        <f t="shared" si="27"/>
        <v>0.17424467901343496</v>
      </c>
      <c r="R42" s="2"/>
      <c r="S42" s="145">
        <f t="shared" si="19"/>
        <v>0.13991328557386329</v>
      </c>
      <c r="T42" s="146">
        <f t="shared" si="20"/>
        <v>0.33937115713577048</v>
      </c>
    </row>
    <row r="43" spans="1:20" ht="20.100000000000001" customHeight="1" x14ac:dyDescent="0.25">
      <c r="A43" s="76"/>
      <c r="B43" s="2" t="s">
        <v>7</v>
      </c>
      <c r="C43" s="27">
        <v>122245353</v>
      </c>
      <c r="D43" s="65">
        <v>123110540</v>
      </c>
      <c r="E43" s="65">
        <v>122250676</v>
      </c>
      <c r="F43" s="65">
        <v>129038328</v>
      </c>
      <c r="G43" s="29">
        <v>130664124</v>
      </c>
      <c r="H43" s="27">
        <v>89441169</v>
      </c>
      <c r="I43" s="252">
        <v>100280883</v>
      </c>
      <c r="J43" s="2"/>
      <c r="K43" s="135">
        <f t="shared" si="21"/>
        <v>0.45196272022452633</v>
      </c>
      <c r="L43" s="36">
        <f t="shared" si="22"/>
        <v>0.42558008781485618</v>
      </c>
      <c r="M43" s="36">
        <f t="shared" si="23"/>
        <v>0.39509621250583937</v>
      </c>
      <c r="N43" s="262">
        <f t="shared" si="24"/>
        <v>0.38836941098356637</v>
      </c>
      <c r="O43" s="37">
        <f t="shared" si="25"/>
        <v>0.37215452082338341</v>
      </c>
      <c r="P43" s="262">
        <f t="shared" si="26"/>
        <v>0.36114334242807222</v>
      </c>
      <c r="Q43" s="37">
        <f t="shared" si="27"/>
        <v>0.3622684915917313</v>
      </c>
      <c r="R43" s="2"/>
      <c r="S43" s="145">
        <f t="shared" si="19"/>
        <v>0.12119378716975401</v>
      </c>
      <c r="T43" s="146">
        <f t="shared" si="20"/>
        <v>0.11251491636590782</v>
      </c>
    </row>
    <row r="44" spans="1:20" ht="20.100000000000001" customHeight="1" thickBot="1" x14ac:dyDescent="0.3">
      <c r="A44" s="76"/>
      <c r="B44" s="2" t="s">
        <v>8</v>
      </c>
      <c r="C44" s="77">
        <v>529829</v>
      </c>
      <c r="D44" s="79">
        <v>649171</v>
      </c>
      <c r="E44" s="79">
        <v>631931</v>
      </c>
      <c r="F44" s="65">
        <v>719438</v>
      </c>
      <c r="G44" s="29">
        <v>651111</v>
      </c>
      <c r="H44" s="27">
        <v>488418</v>
      </c>
      <c r="I44" s="252">
        <v>598552</v>
      </c>
      <c r="K44" s="135">
        <f t="shared" si="21"/>
        <v>1.9588716480195413E-3</v>
      </c>
      <c r="L44" s="36">
        <f t="shared" si="22"/>
        <v>2.244115338839859E-3</v>
      </c>
      <c r="M44" s="36">
        <f t="shared" si="23"/>
        <v>2.0423080905092711E-3</v>
      </c>
      <c r="N44" s="262">
        <f t="shared" si="24"/>
        <v>2.1653079099040635E-3</v>
      </c>
      <c r="O44" s="37">
        <f t="shared" si="25"/>
        <v>1.8544792157932654E-3</v>
      </c>
      <c r="P44" s="262">
        <f t="shared" si="26"/>
        <v>1.9721221333996002E-3</v>
      </c>
      <c r="Q44" s="37">
        <f t="shared" si="27"/>
        <v>2.1622917917387499E-3</v>
      </c>
      <c r="S44" s="147">
        <f t="shared" si="19"/>
        <v>0.22549128001015523</v>
      </c>
      <c r="T44" s="148">
        <f t="shared" si="20"/>
        <v>1.9016965833914969E-2</v>
      </c>
    </row>
    <row r="45" spans="1:20" ht="20.100000000000001" customHeight="1" thickBot="1" x14ac:dyDescent="0.3">
      <c r="A45" s="22" t="s">
        <v>57</v>
      </c>
      <c r="B45" s="23"/>
      <c r="C45" s="30">
        <f>C46+C47</f>
        <v>115482949</v>
      </c>
      <c r="D45" s="66">
        <f>D46+D47</f>
        <v>122418467</v>
      </c>
      <c r="E45" s="66">
        <f>E46+E47</f>
        <v>129718965</v>
      </c>
      <c r="F45" s="66">
        <f>F46+F47</f>
        <v>131218625</v>
      </c>
      <c r="G45" s="32">
        <f>G46+G47</f>
        <v>143270209</v>
      </c>
      <c r="H45" s="30">
        <f t="shared" ref="H45:I45" si="28">H46+H47</f>
        <v>107625261</v>
      </c>
      <c r="I45" s="235">
        <f t="shared" si="28"/>
        <v>109145023</v>
      </c>
      <c r="K45" s="38">
        <f t="shared" ref="K45:Q45" si="29">C45/C48</f>
        <v>0.29920995768111242</v>
      </c>
      <c r="L45" s="39">
        <f t="shared" si="29"/>
        <v>0.2973519763228496</v>
      </c>
      <c r="M45" s="39">
        <f t="shared" si="29"/>
        <v>0.29539387507799925</v>
      </c>
      <c r="N45" s="394">
        <f t="shared" si="29"/>
        <v>0.28311891884930385</v>
      </c>
      <c r="O45" s="40">
        <f t="shared" si="29"/>
        <v>0.28980242599250372</v>
      </c>
      <c r="P45" s="266">
        <f t="shared" si="29"/>
        <v>0.30292536702918427</v>
      </c>
      <c r="Q45" s="40">
        <f t="shared" si="29"/>
        <v>0.28278936415913714</v>
      </c>
      <c r="S45" s="102">
        <f t="shared" si="19"/>
        <v>1.4120867033251609E-2</v>
      </c>
      <c r="T45" s="143">
        <f t="shared" si="20"/>
        <v>-2.0136002870047132</v>
      </c>
    </row>
    <row r="46" spans="1:20" ht="20.100000000000001" customHeight="1" x14ac:dyDescent="0.25">
      <c r="A46" s="76"/>
      <c r="B46" s="2" t="s">
        <v>4</v>
      </c>
      <c r="C46" s="27">
        <v>3409468</v>
      </c>
      <c r="D46" s="65">
        <v>3495523</v>
      </c>
      <c r="E46" s="65">
        <v>5128843</v>
      </c>
      <c r="F46" s="65">
        <v>8773672</v>
      </c>
      <c r="G46" s="29">
        <v>8329666</v>
      </c>
      <c r="H46" s="27">
        <v>6076219</v>
      </c>
      <c r="I46" s="252">
        <v>6951575</v>
      </c>
      <c r="J46" s="2"/>
      <c r="K46" s="141">
        <f t="shared" ref="K46:Q46" si="30">C46/C45</f>
        <v>2.9523561958917414E-2</v>
      </c>
      <c r="L46" s="67">
        <f t="shared" si="30"/>
        <v>2.8553886400162157E-2</v>
      </c>
      <c r="M46" s="67">
        <f t="shared" si="30"/>
        <v>3.9538112256754437E-2</v>
      </c>
      <c r="N46" s="67">
        <f t="shared" si="30"/>
        <v>6.6863008204818483E-2</v>
      </c>
      <c r="O46" s="41">
        <f t="shared" si="30"/>
        <v>5.8139553631837031E-2</v>
      </c>
      <c r="P46" s="67">
        <f t="shared" si="30"/>
        <v>5.6457182482465708E-2</v>
      </c>
      <c r="Q46" s="41">
        <f t="shared" si="30"/>
        <v>6.3691177196416912E-2</v>
      </c>
      <c r="R46" s="2"/>
      <c r="S46" s="149">
        <f t="shared" si="19"/>
        <v>0.14406261525465097</v>
      </c>
      <c r="T46" s="150">
        <f t="shared" si="20"/>
        <v>0.7233994713951204</v>
      </c>
    </row>
    <row r="47" spans="1:20" ht="20.100000000000001" customHeight="1" thickBot="1" x14ac:dyDescent="0.3">
      <c r="A47" s="76"/>
      <c r="B47" s="2" t="s">
        <v>3</v>
      </c>
      <c r="C47" s="77">
        <v>112073481</v>
      </c>
      <c r="D47" s="65">
        <v>118922944</v>
      </c>
      <c r="E47" s="65">
        <v>124590122</v>
      </c>
      <c r="F47" s="65">
        <v>122444953</v>
      </c>
      <c r="G47" s="78">
        <v>134940543</v>
      </c>
      <c r="H47" s="27">
        <v>101549042</v>
      </c>
      <c r="I47" s="252">
        <v>102193448</v>
      </c>
      <c r="K47" s="141">
        <f t="shared" ref="K47:Q47" si="31">C47/C45</f>
        <v>0.97047643804108263</v>
      </c>
      <c r="L47" s="67">
        <f t="shared" si="31"/>
        <v>0.97144611359983779</v>
      </c>
      <c r="M47" s="67">
        <f t="shared" si="31"/>
        <v>0.96046188774324559</v>
      </c>
      <c r="N47" s="67">
        <f t="shared" si="31"/>
        <v>0.9331369917951815</v>
      </c>
      <c r="O47" s="153">
        <f t="shared" si="31"/>
        <v>0.94186044636816302</v>
      </c>
      <c r="P47" s="263">
        <f t="shared" si="31"/>
        <v>0.94354281751753433</v>
      </c>
      <c r="Q47" s="153">
        <f t="shared" si="31"/>
        <v>0.93630882280358307</v>
      </c>
      <c r="S47" s="151">
        <f t="shared" si="19"/>
        <v>6.3457614893107509E-3</v>
      </c>
      <c r="T47" s="148">
        <f t="shared" si="20"/>
        <v>-0.72339947139512528</v>
      </c>
    </row>
    <row r="48" spans="1:20" ht="20.100000000000001" customHeight="1" thickBot="1" x14ac:dyDescent="0.3">
      <c r="A48" s="113" t="s">
        <v>5</v>
      </c>
      <c r="B48" s="140"/>
      <c r="C48" s="122">
        <f>C31+C45</f>
        <v>385959578</v>
      </c>
      <c r="D48" s="123">
        <f>D31+D45</f>
        <v>411695488</v>
      </c>
      <c r="E48" s="123">
        <f>E31+E45</f>
        <v>439138980</v>
      </c>
      <c r="F48" s="123">
        <f>F31+F45</f>
        <v>463475297</v>
      </c>
      <c r="G48" s="250">
        <f t="shared" ref="G48:I48" si="32">G31+G45</f>
        <v>494372014</v>
      </c>
      <c r="H48" s="254">
        <f t="shared" si="32"/>
        <v>355286393</v>
      </c>
      <c r="I48" s="253">
        <f t="shared" si="32"/>
        <v>385958727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58">
        <f t="shared" ref="O48:Q48" si="33">O31+O45</f>
        <v>1</v>
      </c>
      <c r="P48" s="267">
        <f t="shared" si="33"/>
        <v>1</v>
      </c>
      <c r="Q48" s="124">
        <f t="shared" si="33"/>
        <v>1</v>
      </c>
      <c r="S48" s="132">
        <f t="shared" si="19"/>
        <v>8.6331293864102474E-2</v>
      </c>
      <c r="T48" s="125">
        <f t="shared" si="20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38</v>
      </c>
      <c r="K51" s="1" t="str">
        <f>S27</f>
        <v>VARIAÇÃO (JAN.-SET)</v>
      </c>
    </row>
    <row r="52" spans="1:11" ht="15" customHeight="1" thickBot="1" x14ac:dyDescent="0.3"/>
    <row r="53" spans="1:11" ht="24" customHeight="1" x14ac:dyDescent="0.25">
      <c r="A53" s="461" t="s">
        <v>47</v>
      </c>
      <c r="B53" s="478"/>
      <c r="C53" s="463">
        <v>2016</v>
      </c>
      <c r="D53" s="456">
        <v>2017</v>
      </c>
      <c r="E53" s="456">
        <v>2018</v>
      </c>
      <c r="F53" s="456">
        <v>2019</v>
      </c>
      <c r="G53" s="474">
        <v>2020</v>
      </c>
      <c r="H53" s="470" t="str">
        <f>H5</f>
        <v>janeiro - setembro</v>
      </c>
      <c r="I53" s="469"/>
      <c r="K53" s="471" t="s">
        <v>99</v>
      </c>
    </row>
    <row r="54" spans="1:11" ht="20.100000000000001" customHeight="1" thickBot="1" x14ac:dyDescent="0.3">
      <c r="A54" s="479"/>
      <c r="B54" s="480"/>
      <c r="C54" s="481">
        <v>2016</v>
      </c>
      <c r="D54" s="457">
        <v>2017</v>
      </c>
      <c r="E54" s="457">
        <v>2018</v>
      </c>
      <c r="F54" s="458"/>
      <c r="G54" s="475"/>
      <c r="H54" s="249">
        <v>2020</v>
      </c>
      <c r="I54" s="251">
        <v>2021</v>
      </c>
      <c r="K54" s="472"/>
    </row>
    <row r="55" spans="1:11" ht="20.100000000000001" customHeight="1" thickBot="1" x14ac:dyDescent="0.3">
      <c r="A55" s="20" t="s">
        <v>2</v>
      </c>
      <c r="B55" s="21"/>
      <c r="C55" s="154">
        <f>C31/C7</f>
        <v>3.2123307365165226</v>
      </c>
      <c r="D55" s="155">
        <f t="shared" ref="D55:G55" si="34">D31/D7</f>
        <v>3.4169911944004991</v>
      </c>
      <c r="E55" s="155">
        <f t="shared" si="34"/>
        <v>3.594888865750693</v>
      </c>
      <c r="F55" s="155">
        <f t="shared" ref="F55" si="35">F31/F7</f>
        <v>3.6577305306216243</v>
      </c>
      <c r="G55" s="161">
        <f t="shared" si="34"/>
        <v>3.729689602188742</v>
      </c>
      <c r="H55" s="268">
        <f t="shared" ref="H55:I55" si="36">H31/H7</f>
        <v>3.6161545556607977</v>
      </c>
      <c r="I55" s="269">
        <f t="shared" si="36"/>
        <v>3.8086535286274179</v>
      </c>
      <c r="K55" s="43">
        <f>(I55-H55)/H55</f>
        <v>5.3233060148183832E-2</v>
      </c>
    </row>
    <row r="56" spans="1:11" ht="20.100000000000001" customHeight="1" x14ac:dyDescent="0.25">
      <c r="A56" s="75"/>
      <c r="B56" s="3" t="s">
        <v>11</v>
      </c>
      <c r="C56" s="162">
        <f t="shared" ref="C56:G71" si="37">C32/C8</f>
        <v>3.1072184101681737</v>
      </c>
      <c r="D56" s="163">
        <f t="shared" si="37"/>
        <v>3.1804030646425181</v>
      </c>
      <c r="E56" s="163">
        <f t="shared" si="37"/>
        <v>3.2743204425841306</v>
      </c>
      <c r="F56" s="163">
        <f t="shared" ref="F56" si="38">F32/F8</f>
        <v>3.2864479670346234</v>
      </c>
      <c r="G56" s="164">
        <f t="shared" si="37"/>
        <v>3.2743550908017451</v>
      </c>
      <c r="H56" s="162">
        <f t="shared" ref="H56:I56" si="39">H32/H8</f>
        <v>3.2533580731356162</v>
      </c>
      <c r="I56" s="270">
        <f t="shared" si="39"/>
        <v>3.3182040001560997</v>
      </c>
      <c r="K56" s="364">
        <f t="shared" ref="K56:K72" si="40">(I56-H56)/H56</f>
        <v>1.9931998127087326E-2</v>
      </c>
    </row>
    <row r="57" spans="1:11" ht="20.100000000000001" customHeight="1" x14ac:dyDescent="0.25">
      <c r="A57" s="76"/>
      <c r="B57" s="2" t="s">
        <v>23</v>
      </c>
      <c r="C57" s="162">
        <f t="shared" si="37"/>
        <v>3.0683299669482187</v>
      </c>
      <c r="D57" s="163">
        <f t="shared" si="37"/>
        <v>3.4523042163670796</v>
      </c>
      <c r="E57" s="163">
        <f t="shared" si="37"/>
        <v>4.9327896800144559</v>
      </c>
      <c r="F57" s="163">
        <f t="shared" ref="F57" si="41">F33/F9</f>
        <v>5.4892722757062522</v>
      </c>
      <c r="G57" s="164">
        <f t="shared" si="37"/>
        <v>6.1064703183012803</v>
      </c>
      <c r="H57" s="162">
        <f t="shared" ref="H57:I57" si="42">H33/H9</f>
        <v>5.8420555688441835</v>
      </c>
      <c r="I57" s="270">
        <f t="shared" si="42"/>
        <v>6.6743427524151713</v>
      </c>
      <c r="K57" s="58">
        <f t="shared" si="40"/>
        <v>0.14246478380137198</v>
      </c>
    </row>
    <row r="58" spans="1:11" ht="20.100000000000001" customHeight="1" x14ac:dyDescent="0.25">
      <c r="A58" s="76"/>
      <c r="B58" s="2" t="s">
        <v>17</v>
      </c>
      <c r="C58" s="162">
        <f t="shared" si="37"/>
        <v>4.6082630427651941</v>
      </c>
      <c r="D58" s="163">
        <f t="shared" si="37"/>
        <v>4.758014830125072</v>
      </c>
      <c r="E58" s="163">
        <f t="shared" si="37"/>
        <v>5.2158887373037963</v>
      </c>
      <c r="F58" s="163">
        <f t="shared" ref="F58" si="43">F34/F10</f>
        <v>5.8825082348237476</v>
      </c>
      <c r="G58" s="164">
        <f t="shared" si="37"/>
        <v>5.9332310848592051</v>
      </c>
      <c r="H58" s="162">
        <f t="shared" ref="H58:I58" si="44">H34/H10</f>
        <v>5.7607644103579636</v>
      </c>
      <c r="I58" s="270">
        <f t="shared" si="44"/>
        <v>6.0209007872528897</v>
      </c>
      <c r="K58" s="58">
        <f t="shared" si="40"/>
        <v>4.5156572698441887E-2</v>
      </c>
    </row>
    <row r="59" spans="1:11" ht="20.100000000000001" customHeight="1" x14ac:dyDescent="0.25">
      <c r="A59" s="76"/>
      <c r="B59" s="2" t="s">
        <v>9</v>
      </c>
      <c r="C59" s="162">
        <f t="shared" si="37"/>
        <v>1.8313554028732042</v>
      </c>
      <c r="D59" s="163">
        <f t="shared" si="37"/>
        <v>2.1490453320838703</v>
      </c>
      <c r="E59" s="163">
        <f t="shared" si="37"/>
        <v>1.8330268616317045</v>
      </c>
      <c r="F59" s="163">
        <f t="shared" ref="F59" si="45">F35/F11</f>
        <v>1.8614387112903401</v>
      </c>
      <c r="G59" s="164">
        <f t="shared" si="37"/>
        <v>2.1099038803844783</v>
      </c>
      <c r="H59" s="162">
        <f t="shared" ref="H59:I59" si="46">H35/H11</f>
        <v>2.1745910264995696</v>
      </c>
      <c r="I59" s="270">
        <f t="shared" si="46"/>
        <v>1.8997015303162934</v>
      </c>
      <c r="K59" s="58">
        <f t="shared" si="40"/>
        <v>-0.12640974456045867</v>
      </c>
    </row>
    <row r="60" spans="1:11" ht="20.100000000000001" customHeight="1" x14ac:dyDescent="0.25">
      <c r="A60" s="76"/>
      <c r="B60" s="2" t="s">
        <v>21</v>
      </c>
      <c r="C60" s="162">
        <f t="shared" si="37"/>
        <v>3.4174447174447176</v>
      </c>
      <c r="D60" s="163">
        <f t="shared" si="37"/>
        <v>3.5232390991854334</v>
      </c>
      <c r="E60" s="163">
        <f t="shared" si="37"/>
        <v>3.3732123411978221</v>
      </c>
      <c r="F60" s="163">
        <f t="shared" ref="F60" si="47">F36/F12</f>
        <v>4.1576092415871422</v>
      </c>
      <c r="G60" s="164">
        <f t="shared" si="37"/>
        <v>4.2929882253102791</v>
      </c>
      <c r="H60" s="162">
        <f t="shared" ref="H60:I60" si="48">H36/H12</f>
        <v>4.2126690391459078</v>
      </c>
      <c r="I60" s="270">
        <f t="shared" si="48"/>
        <v>4.009226563389908</v>
      </c>
      <c r="K60" s="58">
        <f t="shared" si="40"/>
        <v>-4.8293011833003267E-2</v>
      </c>
    </row>
    <row r="61" spans="1:11" ht="20.100000000000001" customHeight="1" x14ac:dyDescent="0.25">
      <c r="A61" s="76"/>
      <c r="B61" s="2" t="s">
        <v>15</v>
      </c>
      <c r="C61" s="162">
        <f t="shared" si="37"/>
        <v>2.1756047266454122</v>
      </c>
      <c r="D61" s="163">
        <f t="shared" si="37"/>
        <v>2.6124092046803837</v>
      </c>
      <c r="E61" s="163">
        <f t="shared" si="37"/>
        <v>2.3239647922346882</v>
      </c>
      <c r="F61" s="163">
        <f t="shared" ref="F61" si="49">F37/F13</f>
        <v>2.6343167682601587</v>
      </c>
      <c r="G61" s="164">
        <f t="shared" si="37"/>
        <v>3.3748275317928198</v>
      </c>
      <c r="H61" s="162">
        <f t="shared" ref="H61:I61" si="50">H37/H13</f>
        <v>3.1673076088814942</v>
      </c>
      <c r="I61" s="270">
        <f t="shared" si="50"/>
        <v>4.2110088464653845</v>
      </c>
      <c r="K61" s="58">
        <f t="shared" si="40"/>
        <v>0.32952316808674731</v>
      </c>
    </row>
    <row r="62" spans="1:11" ht="20.100000000000001" customHeight="1" x14ac:dyDescent="0.25">
      <c r="A62" s="76"/>
      <c r="B62" s="2" t="s">
        <v>22</v>
      </c>
      <c r="C62" s="162">
        <f t="shared" si="37"/>
        <v>3.0944530831492969</v>
      </c>
      <c r="D62" s="163">
        <f t="shared" si="37"/>
        <v>3.0633340492995158</v>
      </c>
      <c r="E62" s="163">
        <f t="shared" si="37"/>
        <v>3.1628049484462837</v>
      </c>
      <c r="F62" s="163">
        <f t="shared" ref="F62" si="51">F38/F14</f>
        <v>3.3549607211625481</v>
      </c>
      <c r="G62" s="164">
        <f t="shared" si="37"/>
        <v>3.5170308209089352</v>
      </c>
      <c r="H62" s="162">
        <f t="shared" ref="H62:I62" si="52">H38/H14</f>
        <v>3.4341055291575548</v>
      </c>
      <c r="I62" s="270">
        <f t="shared" si="52"/>
        <v>3.5994385477203901</v>
      </c>
      <c r="K62" s="58">
        <f t="shared" si="40"/>
        <v>4.8144419895970479E-2</v>
      </c>
    </row>
    <row r="63" spans="1:11" ht="20.100000000000001" customHeight="1" x14ac:dyDescent="0.25">
      <c r="A63" s="76"/>
      <c r="B63" s="2" t="s">
        <v>16</v>
      </c>
      <c r="C63" s="162">
        <f t="shared" si="37"/>
        <v>3.6242080016250129</v>
      </c>
      <c r="D63" s="163">
        <f t="shared" si="37"/>
        <v>3.8319918871902581</v>
      </c>
      <c r="E63" s="163">
        <f t="shared" si="37"/>
        <v>3.9938925411898385</v>
      </c>
      <c r="F63" s="163">
        <f t="shared" ref="F63" si="53">F39/F15</f>
        <v>3.7690685130021739</v>
      </c>
      <c r="G63" s="164">
        <f t="shared" si="37"/>
        <v>3.9078664226530448</v>
      </c>
      <c r="H63" s="162">
        <f t="shared" ref="H63:I63" si="54">H39/H15</f>
        <v>3.9158801898928721</v>
      </c>
      <c r="I63" s="270">
        <f t="shared" si="54"/>
        <v>3.8365386710701221</v>
      </c>
      <c r="K63" s="58">
        <f t="shared" si="40"/>
        <v>-2.0261477618118993E-2</v>
      </c>
    </row>
    <row r="64" spans="1:11" ht="20.100000000000001" customHeight="1" x14ac:dyDescent="0.25">
      <c r="A64" s="76"/>
      <c r="B64" s="2" t="s">
        <v>10</v>
      </c>
      <c r="C64" s="162">
        <f t="shared" si="37"/>
        <v>2.9725197434027817</v>
      </c>
      <c r="D64" s="163">
        <f t="shared" si="37"/>
        <v>3.0922176967130417</v>
      </c>
      <c r="E64" s="163">
        <f t="shared" si="37"/>
        <v>3.3400513414949007</v>
      </c>
      <c r="F64" s="163">
        <f t="shared" ref="F64" si="55">F40/F16</f>
        <v>3.3903788400207047</v>
      </c>
      <c r="G64" s="164">
        <f t="shared" si="37"/>
        <v>3.4137740523287787</v>
      </c>
      <c r="H64" s="162">
        <f t="shared" ref="H64:I64" si="56">H40/H16</f>
        <v>3.3613547527290577</v>
      </c>
      <c r="I64" s="270">
        <f t="shared" si="56"/>
        <v>3.4977832200049406</v>
      </c>
      <c r="K64" s="58">
        <f t="shared" si="40"/>
        <v>4.0587345672192937E-2</v>
      </c>
    </row>
    <row r="65" spans="1:36" ht="20.100000000000001" customHeight="1" x14ac:dyDescent="0.25">
      <c r="A65" s="76"/>
      <c r="B65" s="2" t="s">
        <v>13</v>
      </c>
      <c r="C65" s="162">
        <f t="shared" si="37"/>
        <v>2.5870780949019956</v>
      </c>
      <c r="D65" s="163">
        <f t="shared" si="37"/>
        <v>2.6597150384712642</v>
      </c>
      <c r="E65" s="163">
        <f t="shared" si="37"/>
        <v>2.8435620972733431</v>
      </c>
      <c r="F65" s="163">
        <f t="shared" ref="F65" si="57">F41/F17</f>
        <v>2.40438083990413</v>
      </c>
      <c r="G65" s="164">
        <f t="shared" si="37"/>
        <v>2.4553484464664979</v>
      </c>
      <c r="H65" s="162">
        <f t="shared" ref="H65:I65" si="58">H41/H17</f>
        <v>2.4000092831256885</v>
      </c>
      <c r="I65" s="270">
        <f t="shared" si="58"/>
        <v>2.5047546132016998</v>
      </c>
      <c r="K65" s="58">
        <f t="shared" si="40"/>
        <v>4.3643718719118707E-2</v>
      </c>
    </row>
    <row r="66" spans="1:36" ht="20.100000000000001" customHeight="1" x14ac:dyDescent="0.25">
      <c r="A66" s="76"/>
      <c r="B66" s="2" t="s">
        <v>12</v>
      </c>
      <c r="C66" s="162">
        <f t="shared" si="37"/>
        <v>2.7053523323271169</v>
      </c>
      <c r="D66" s="163">
        <f t="shared" si="37"/>
        <v>2.8582163449429099</v>
      </c>
      <c r="E66" s="163">
        <f t="shared" si="37"/>
        <v>2.9886613293918165</v>
      </c>
      <c r="F66" s="163">
        <f t="shared" ref="F66" si="59">F42/F18</f>
        <v>3.0033512190316172</v>
      </c>
      <c r="G66" s="164">
        <f t="shared" si="37"/>
        <v>3.0319440147768399</v>
      </c>
      <c r="H66" s="162">
        <f t="shared" ref="H66:I66" si="60">H42/H18</f>
        <v>2.9779374526176454</v>
      </c>
      <c r="I66" s="270">
        <f t="shared" si="60"/>
        <v>3.1218194160327126</v>
      </c>
      <c r="K66" s="58">
        <f t="shared" si="40"/>
        <v>4.8315978997004488E-2</v>
      </c>
    </row>
    <row r="67" spans="1:36" s="1" customFormat="1" ht="20.100000000000001" customHeight="1" x14ac:dyDescent="0.25">
      <c r="A67" s="76"/>
      <c r="B67" s="2" t="s">
        <v>7</v>
      </c>
      <c r="C67" s="162">
        <f t="shared" si="37"/>
        <v>3.2203387361387796</v>
      </c>
      <c r="D67" s="163">
        <f t="shared" si="37"/>
        <v>3.5336721368834847</v>
      </c>
      <c r="E67" s="163">
        <f t="shared" si="37"/>
        <v>3.794407741231824</v>
      </c>
      <c r="F67" s="163">
        <f t="shared" ref="F67" si="61">F43/F19</f>
        <v>3.9585853714938462</v>
      </c>
      <c r="G67" s="164">
        <f t="shared" si="37"/>
        <v>4.0425963465623997</v>
      </c>
      <c r="H67" s="162">
        <f t="shared" ref="H67:I67" si="62">H43/H19</f>
        <v>3.9183597375223953</v>
      </c>
      <c r="I67" s="270">
        <f t="shared" si="62"/>
        <v>4.1328899101870924</v>
      </c>
      <c r="J67"/>
      <c r="K67" s="58">
        <f t="shared" si="40"/>
        <v>5.4749994139217537E-2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6">
        <f t="shared" si="37"/>
        <v>5.7456459973539813</v>
      </c>
      <c r="D68" s="167">
        <f t="shared" si="37"/>
        <v>6.3598698970344749</v>
      </c>
      <c r="E68" s="167">
        <f t="shared" si="37"/>
        <v>6.435994581767444</v>
      </c>
      <c r="F68" s="167">
        <f t="shared" ref="F68" si="63">F44/F20</f>
        <v>6.9692724983047567</v>
      </c>
      <c r="G68" s="164">
        <f t="shared" si="37"/>
        <v>6.6667110355702084</v>
      </c>
      <c r="H68" s="162">
        <f t="shared" ref="H68:I68" si="64">H44/H20</f>
        <v>6.7913178898189601</v>
      </c>
      <c r="I68" s="270">
        <f t="shared" si="64"/>
        <v>6.6585680594491166</v>
      </c>
      <c r="K68" s="64">
        <f t="shared" si="40"/>
        <v>-1.9546991102986397E-2</v>
      </c>
    </row>
    <row r="69" spans="1:36" ht="20.100000000000001" customHeight="1" thickBot="1" x14ac:dyDescent="0.3">
      <c r="A69" s="22" t="s">
        <v>57</v>
      </c>
      <c r="B69" s="23"/>
      <c r="C69" s="169">
        <f t="shared" si="37"/>
        <v>1.1651844962701983</v>
      </c>
      <c r="D69" s="170">
        <f t="shared" si="37"/>
        <v>1.1939999104830223</v>
      </c>
      <c r="E69" s="170">
        <f t="shared" si="37"/>
        <v>1.3421143788134609</v>
      </c>
      <c r="F69" s="170">
        <f t="shared" ref="F69" si="65">F45/F21</f>
        <v>1.3354558198048403</v>
      </c>
      <c r="G69" s="171">
        <f t="shared" si="37"/>
        <v>1.3358091343645904</v>
      </c>
      <c r="H69" s="169">
        <f t="shared" ref="H69:I69" si="66">H45/H21</f>
        <v>1.336051050098199</v>
      </c>
      <c r="I69" s="271">
        <f t="shared" si="66"/>
        <v>1.342746334387551</v>
      </c>
      <c r="K69" s="43">
        <f t="shared" si="40"/>
        <v>5.0112488507530117E-3</v>
      </c>
    </row>
    <row r="70" spans="1:36" ht="20.100000000000001" customHeight="1" x14ac:dyDescent="0.25">
      <c r="A70" s="76"/>
      <c r="B70" s="2" t="s">
        <v>4</v>
      </c>
      <c r="C70" s="162">
        <f t="shared" si="37"/>
        <v>1.2695315889009986</v>
      </c>
      <c r="D70" s="163">
        <f t="shared" si="37"/>
        <v>1.1836627509489048</v>
      </c>
      <c r="E70" s="163">
        <f t="shared" si="37"/>
        <v>1.1466372363788226</v>
      </c>
      <c r="F70" s="163">
        <f t="shared" ref="F70" si="67">F46/F22</f>
        <v>1.0902498149712032</v>
      </c>
      <c r="G70" s="164">
        <f t="shared" si="37"/>
        <v>1.0092961966909995</v>
      </c>
      <c r="H70" s="162">
        <f t="shared" ref="H70:I70" si="68">H46/H22</f>
        <v>1.00785671965409</v>
      </c>
      <c r="I70" s="270">
        <f t="shared" si="68"/>
        <v>1.0288810293938733</v>
      </c>
      <c r="K70" s="364">
        <f t="shared" si="40"/>
        <v>2.0860415304865095E-2</v>
      </c>
    </row>
    <row r="71" spans="1:36" ht="20.100000000000001" customHeight="1" thickBot="1" x14ac:dyDescent="0.3">
      <c r="A71" s="76"/>
      <c r="B71" s="2" t="s">
        <v>3</v>
      </c>
      <c r="C71" s="166">
        <f t="shared" si="37"/>
        <v>1.1622782613695222</v>
      </c>
      <c r="D71" s="163">
        <f t="shared" si="37"/>
        <v>1.1943064846384575</v>
      </c>
      <c r="E71" s="163">
        <f t="shared" si="37"/>
        <v>1.3515997391487742</v>
      </c>
      <c r="F71" s="163">
        <f t="shared" ref="F71" si="69">F47/F23</f>
        <v>1.3573299615032275</v>
      </c>
      <c r="G71" s="168">
        <f t="shared" si="37"/>
        <v>1.3630281053567395</v>
      </c>
      <c r="H71" s="162">
        <f t="shared" ref="H71:I71" si="70">H47/H23</f>
        <v>1.3626006797636794</v>
      </c>
      <c r="I71" s="270">
        <f t="shared" si="70"/>
        <v>1.3712000597248242</v>
      </c>
      <c r="K71" s="64">
        <f t="shared" si="40"/>
        <v>6.311005189455955E-3</v>
      </c>
    </row>
    <row r="72" spans="1:36" ht="20.100000000000001" customHeight="1" thickBot="1" x14ac:dyDescent="0.3">
      <c r="A72" s="113" t="s">
        <v>5</v>
      </c>
      <c r="B72" s="140"/>
      <c r="C72" s="172">
        <f t="shared" ref="C72:G72" si="71">C48/C24</f>
        <v>2.1054929034593952</v>
      </c>
      <c r="D72" s="173">
        <f t="shared" si="71"/>
        <v>2.1993873370347377</v>
      </c>
      <c r="E72" s="173">
        <f t="shared" si="71"/>
        <v>2.4032794086253029</v>
      </c>
      <c r="F72" s="173">
        <f t="shared" ref="F72" si="72">F48/F24</f>
        <v>2.4510261232335959</v>
      </c>
      <c r="G72" s="259">
        <f t="shared" si="71"/>
        <v>2.4547930355029099</v>
      </c>
      <c r="H72" s="272">
        <f t="shared" ref="H72:I72" si="73">H48/H24</f>
        <v>2.383797581546411</v>
      </c>
      <c r="I72" s="273">
        <f t="shared" si="73"/>
        <v>2.5067933212430189</v>
      </c>
      <c r="K72" s="174">
        <f t="shared" si="40"/>
        <v>5.1596553603690816E-2</v>
      </c>
    </row>
    <row r="74" spans="1:36" ht="15.75" x14ac:dyDescent="0.25">
      <c r="A74" s="139" t="s">
        <v>50</v>
      </c>
    </row>
  </sheetData>
  <mergeCells count="36">
    <mergeCell ref="G29:G30"/>
    <mergeCell ref="O29:O30"/>
    <mergeCell ref="G53:G54"/>
    <mergeCell ref="L5:L6"/>
    <mergeCell ref="M5:M6"/>
    <mergeCell ref="H5:I5"/>
    <mergeCell ref="N5:N6"/>
    <mergeCell ref="O5:O6"/>
    <mergeCell ref="N29:N30"/>
    <mergeCell ref="P5:Q5"/>
    <mergeCell ref="H29:I29"/>
    <mergeCell ref="P29:Q29"/>
    <mergeCell ref="H53:I53"/>
    <mergeCell ref="K53:K54"/>
    <mergeCell ref="S5:T5"/>
    <mergeCell ref="A29:B30"/>
    <mergeCell ref="C29:C30"/>
    <mergeCell ref="D29:D30"/>
    <mergeCell ref="E29:E30"/>
    <mergeCell ref="K29:K30"/>
    <mergeCell ref="A5:B6"/>
    <mergeCell ref="C5:C6"/>
    <mergeCell ref="D5:D6"/>
    <mergeCell ref="E5:E6"/>
    <mergeCell ref="K5:K6"/>
    <mergeCell ref="L29:L30"/>
    <mergeCell ref="M29:M30"/>
    <mergeCell ref="S29:T29"/>
    <mergeCell ref="G5:G6"/>
    <mergeCell ref="F5:F6"/>
    <mergeCell ref="A53:B54"/>
    <mergeCell ref="C53:C54"/>
    <mergeCell ref="D53:D54"/>
    <mergeCell ref="E53:E54"/>
    <mergeCell ref="F29:F30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G55:G71 P31:Q48 P7:Q24 S31:T48 S7:T24 H55:I72 K55:K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74"/>
  <sheetViews>
    <sheetView showGridLines="0" workbookViewId="0">
      <selection activeCell="O51" sqref="O51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71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'6'!S3</f>
        <v>VARIAÇÃO (JAN.-SET)</v>
      </c>
    </row>
    <row r="4" spans="1:30" ht="15.75" thickBot="1" x14ac:dyDescent="0.3"/>
    <row r="5" spans="1:30" ht="24" customHeight="1" x14ac:dyDescent="0.25">
      <c r="A5" s="461" t="s">
        <v>58</v>
      </c>
      <c r="B5" s="478"/>
      <c r="C5" s="463">
        <v>2016</v>
      </c>
      <c r="D5" s="456">
        <v>2017</v>
      </c>
      <c r="E5" s="456">
        <v>2018</v>
      </c>
      <c r="F5" s="456">
        <v>2019</v>
      </c>
      <c r="G5" s="474">
        <v>2020</v>
      </c>
      <c r="H5" s="470" t="s">
        <v>103</v>
      </c>
      <c r="I5" s="469"/>
      <c r="K5" s="465">
        <v>2016</v>
      </c>
      <c r="L5" s="456">
        <v>2017</v>
      </c>
      <c r="M5" s="456">
        <v>2018</v>
      </c>
      <c r="N5" s="456">
        <v>2019</v>
      </c>
      <c r="O5" s="474">
        <v>2020</v>
      </c>
      <c r="P5" s="470" t="str">
        <f>H5</f>
        <v>janeiro - setembro</v>
      </c>
      <c r="Q5" s="469"/>
      <c r="S5" s="459" t="s">
        <v>98</v>
      </c>
      <c r="T5" s="460"/>
    </row>
    <row r="6" spans="1:30" ht="20.25" customHeight="1" thickBot="1" x14ac:dyDescent="0.3">
      <c r="A6" s="479"/>
      <c r="B6" s="480"/>
      <c r="C6" s="481"/>
      <c r="D6" s="457"/>
      <c r="E6" s="457"/>
      <c r="F6" s="458"/>
      <c r="G6" s="475"/>
      <c r="H6" s="249">
        <v>2020</v>
      </c>
      <c r="I6" s="251">
        <v>2021</v>
      </c>
      <c r="K6" s="473"/>
      <c r="L6" s="457"/>
      <c r="M6" s="457"/>
      <c r="N6" s="457"/>
      <c r="O6" s="476"/>
      <c r="P6" s="249">
        <v>2020</v>
      </c>
      <c r="Q6" s="251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25537692</v>
      </c>
      <c r="D7" s="26">
        <f>SUM(D8:D20)</f>
        <v>27705328</v>
      </c>
      <c r="E7" s="26">
        <f>SUM(E8:E20)</f>
        <v>29031670</v>
      </c>
      <c r="F7" s="26">
        <f>SUM(F8:F20)</f>
        <v>33762788</v>
      </c>
      <c r="G7" s="152">
        <f>SUM(G8:G20)</f>
        <v>17865067</v>
      </c>
      <c r="H7" s="265">
        <f t="shared" ref="H7:I7" si="0">SUM(H8:H20)</f>
        <v>13172398</v>
      </c>
      <c r="I7" s="264">
        <f t="shared" si="0"/>
        <v>10101516</v>
      </c>
      <c r="K7" s="102">
        <f t="shared" ref="K7:Q7" si="1">C7/C24</f>
        <v>0.34702816082287186</v>
      </c>
      <c r="L7" s="34">
        <f t="shared" si="1"/>
        <v>0.34541445085493772</v>
      </c>
      <c r="M7" s="34">
        <f t="shared" si="1"/>
        <v>0.35678891536952334</v>
      </c>
      <c r="N7" s="393">
        <f t="shared" si="1"/>
        <v>0.37852559034829586</v>
      </c>
      <c r="O7" s="35">
        <f t="shared" si="1"/>
        <v>0.36209836849201055</v>
      </c>
      <c r="P7" s="24">
        <f t="shared" si="1"/>
        <v>0.36561063471802185</v>
      </c>
      <c r="Q7" s="35">
        <f t="shared" si="1"/>
        <v>0.38146086876267721</v>
      </c>
      <c r="S7" s="144">
        <f>(I7-H7)/H7</f>
        <v>-0.23313006485227672</v>
      </c>
      <c r="T7" s="143">
        <f>(Q7-P7)*100</f>
        <v>1.5850234044655354</v>
      </c>
    </row>
    <row r="8" spans="1:30" ht="20.100000000000001" customHeight="1" x14ac:dyDescent="0.25">
      <c r="A8" s="75"/>
      <c r="B8" s="3" t="s">
        <v>11</v>
      </c>
      <c r="C8" s="27">
        <v>4702002</v>
      </c>
      <c r="D8" s="65">
        <v>5732995</v>
      </c>
      <c r="E8" s="65">
        <v>5593310</v>
      </c>
      <c r="F8" s="65">
        <v>6042471</v>
      </c>
      <c r="G8" s="29">
        <v>3393433</v>
      </c>
      <c r="H8" s="27">
        <v>2403298</v>
      </c>
      <c r="I8" s="252">
        <v>2078347</v>
      </c>
      <c r="K8" s="135">
        <f>C8/$C$7</f>
        <v>0.18412008414855971</v>
      </c>
      <c r="L8" s="36">
        <f>D8/$D$7</f>
        <v>0.2069275267197703</v>
      </c>
      <c r="M8" s="36">
        <f t="shared" ref="M8:M20" si="2">E8/$E$7</f>
        <v>0.19266235803865228</v>
      </c>
      <c r="N8" s="262">
        <f>F8/$F$7</f>
        <v>0.17896836600105417</v>
      </c>
      <c r="O8" s="37">
        <f>G8/$G$7</f>
        <v>0.18994795821364677</v>
      </c>
      <c r="P8" s="262">
        <f>H8/$H$7</f>
        <v>0.18244954335573524</v>
      </c>
      <c r="Q8" s="37">
        <f>I8/$I$7</f>
        <v>0.20574604841491118</v>
      </c>
      <c r="S8" s="145">
        <f t="shared" ref="S8:S24" si="3">(I8-H8)/H8</f>
        <v>-0.13521044830894879</v>
      </c>
      <c r="T8" s="146">
        <f t="shared" ref="T8:T24" si="4">(Q8-P8)*100</f>
        <v>2.3296505059175936</v>
      </c>
    </row>
    <row r="9" spans="1:30" s="2" customFormat="1" ht="20.100000000000001" customHeight="1" x14ac:dyDescent="0.25">
      <c r="A9" s="76"/>
      <c r="B9" s="2" t="s">
        <v>23</v>
      </c>
      <c r="C9" s="27">
        <v>364939</v>
      </c>
      <c r="D9" s="65">
        <v>476985</v>
      </c>
      <c r="E9" s="65">
        <v>302334</v>
      </c>
      <c r="F9" s="65">
        <v>272418</v>
      </c>
      <c r="G9" s="29">
        <v>154593</v>
      </c>
      <c r="H9" s="27">
        <v>108581</v>
      </c>
      <c r="I9" s="252">
        <v>91344</v>
      </c>
      <c r="K9" s="135">
        <f t="shared" ref="K9:K20" si="5">C9/$C$7</f>
        <v>1.4290210720686897E-2</v>
      </c>
      <c r="L9" s="36">
        <f t="shared" ref="L9:L20" si="6">D9/$D$7</f>
        <v>1.7216363581763046E-2</v>
      </c>
      <c r="M9" s="36">
        <f t="shared" si="2"/>
        <v>1.0413937606758412E-2</v>
      </c>
      <c r="N9" s="262">
        <f t="shared" ref="N9:N20" si="7">F9/$F$7</f>
        <v>8.0685872268605307E-3</v>
      </c>
      <c r="O9" s="37">
        <f t="shared" ref="O9:O20" si="8">G9/$G$7</f>
        <v>8.6533680506208008E-3</v>
      </c>
      <c r="P9" s="262">
        <f t="shared" ref="P9:P20" si="9">H9/$H$7</f>
        <v>8.2430700924767085E-3</v>
      </c>
      <c r="Q9" s="37">
        <f t="shared" ref="Q9:Q20" si="10">I9/$I$7</f>
        <v>9.0426031102658257E-3</v>
      </c>
      <c r="S9" s="145">
        <f t="shared" si="3"/>
        <v>-0.15874784722925742</v>
      </c>
      <c r="T9" s="146">
        <f t="shared" si="4"/>
        <v>7.9953301778911717E-2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3467330</v>
      </c>
      <c r="D10" s="65">
        <v>4379112</v>
      </c>
      <c r="E10" s="65">
        <v>4100973</v>
      </c>
      <c r="F10" s="65">
        <v>4526694</v>
      </c>
      <c r="G10" s="29">
        <v>2630040</v>
      </c>
      <c r="H10" s="27">
        <v>1962916</v>
      </c>
      <c r="I10" s="252">
        <v>1620811</v>
      </c>
      <c r="K10" s="135">
        <f t="shared" si="5"/>
        <v>0.13577303696825851</v>
      </c>
      <c r="L10" s="36">
        <f t="shared" si="6"/>
        <v>0.15806028356711749</v>
      </c>
      <c r="M10" s="36">
        <f t="shared" si="2"/>
        <v>0.14125859793804491</v>
      </c>
      <c r="N10" s="262">
        <f t="shared" si="7"/>
        <v>0.1340734657339317</v>
      </c>
      <c r="O10" s="37">
        <f t="shared" si="8"/>
        <v>0.14721691220077707</v>
      </c>
      <c r="P10" s="262">
        <f t="shared" si="9"/>
        <v>0.14901736191086848</v>
      </c>
      <c r="Q10" s="37">
        <f t="shared" si="10"/>
        <v>0.16045225290936529</v>
      </c>
      <c r="S10" s="145">
        <f t="shared" si="3"/>
        <v>-0.17428407532467002</v>
      </c>
      <c r="T10" s="146">
        <f t="shared" si="4"/>
        <v>1.1434890998496816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39672</v>
      </c>
      <c r="D11" s="65">
        <v>46278</v>
      </c>
      <c r="E11" s="65">
        <v>123104</v>
      </c>
      <c r="F11" s="65">
        <v>114133</v>
      </c>
      <c r="G11" s="29">
        <v>23134</v>
      </c>
      <c r="H11" s="27">
        <v>22704</v>
      </c>
      <c r="I11" s="252">
        <v>1815</v>
      </c>
      <c r="K11" s="135">
        <f t="shared" si="5"/>
        <v>1.5534684966832554E-3</v>
      </c>
      <c r="L11" s="36">
        <f t="shared" si="6"/>
        <v>1.6703646316694031E-3</v>
      </c>
      <c r="M11" s="36">
        <f t="shared" si="2"/>
        <v>4.2403347792255835E-3</v>
      </c>
      <c r="N11" s="262">
        <f t="shared" si="7"/>
        <v>3.3804376581696985E-3</v>
      </c>
      <c r="O11" s="37">
        <f t="shared" si="8"/>
        <v>1.294929372501094E-3</v>
      </c>
      <c r="P11" s="262">
        <f t="shared" si="9"/>
        <v>1.7236041607610094E-3</v>
      </c>
      <c r="Q11" s="37">
        <f t="shared" si="10"/>
        <v>1.7967600110716054E-4</v>
      </c>
      <c r="S11" s="145">
        <f t="shared" si="3"/>
        <v>-0.92005813953488369</v>
      </c>
      <c r="T11" s="146">
        <f t="shared" si="4"/>
        <v>-0.1543928159653849</v>
      </c>
      <c r="U11"/>
      <c r="V11"/>
      <c r="W11"/>
      <c r="X11"/>
      <c r="Y11"/>
      <c r="Z11"/>
      <c r="AA11"/>
      <c r="AB11"/>
      <c r="AC11"/>
      <c r="AD11"/>
    </row>
    <row r="12" spans="1:30" s="2" customFormat="1" ht="20.100000000000001" customHeight="1" x14ac:dyDescent="0.25">
      <c r="A12" s="76"/>
      <c r="B12" s="2" t="s">
        <v>21</v>
      </c>
      <c r="C12" s="27">
        <v>21660</v>
      </c>
      <c r="D12" s="65">
        <v>12633</v>
      </c>
      <c r="E12" s="65">
        <v>10045</v>
      </c>
      <c r="F12" s="65">
        <v>19629</v>
      </c>
      <c r="G12" s="29">
        <v>44990</v>
      </c>
      <c r="H12" s="27">
        <v>31331</v>
      </c>
      <c r="I12" s="252">
        <v>12407</v>
      </c>
      <c r="K12" s="135">
        <f t="shared" si="5"/>
        <v>8.4815808726959347E-4</v>
      </c>
      <c r="L12" s="36">
        <f t="shared" si="6"/>
        <v>4.5597727628418622E-4</v>
      </c>
      <c r="M12" s="36">
        <f t="shared" si="2"/>
        <v>3.4600145289609587E-4</v>
      </c>
      <c r="N12" s="262">
        <f t="shared" si="7"/>
        <v>5.8137971307345828E-4</v>
      </c>
      <c r="O12" s="37">
        <f t="shared" si="8"/>
        <v>2.5183224893587019E-3</v>
      </c>
      <c r="P12" s="262">
        <f t="shared" si="9"/>
        <v>2.3785342653630721E-3</v>
      </c>
      <c r="Q12" s="37">
        <f t="shared" si="10"/>
        <v>1.2282314852542925E-3</v>
      </c>
      <c r="S12" s="145">
        <f t="shared" si="3"/>
        <v>-0.60400242571255303</v>
      </c>
      <c r="T12" s="146">
        <f t="shared" si="4"/>
        <v>-0.11503027801087796</v>
      </c>
      <c r="U12"/>
      <c r="V12"/>
      <c r="W12"/>
      <c r="X12"/>
      <c r="Y12"/>
      <c r="Z12"/>
      <c r="AA12"/>
      <c r="AB12"/>
      <c r="AC12"/>
      <c r="AD12"/>
    </row>
    <row r="13" spans="1:30" s="2" customFormat="1" ht="20.100000000000001" customHeight="1" x14ac:dyDescent="0.25">
      <c r="A13" s="76"/>
      <c r="B13" s="2" t="s">
        <v>15</v>
      </c>
      <c r="C13" s="27">
        <v>20984</v>
      </c>
      <c r="D13" s="65">
        <v>45120</v>
      </c>
      <c r="E13" s="65">
        <v>98963</v>
      </c>
      <c r="F13" s="65">
        <v>77778</v>
      </c>
      <c r="G13" s="29">
        <v>28035</v>
      </c>
      <c r="H13" s="27">
        <v>22604</v>
      </c>
      <c r="I13" s="252">
        <v>15525</v>
      </c>
      <c r="K13" s="135">
        <f t="shared" si="5"/>
        <v>8.2168741012304477E-4</v>
      </c>
      <c r="L13" s="36">
        <f t="shared" si="6"/>
        <v>1.6285676170301972E-3</v>
      </c>
      <c r="M13" s="36">
        <f t="shared" si="2"/>
        <v>3.4087946025840058E-3</v>
      </c>
      <c r="N13" s="262">
        <f t="shared" si="7"/>
        <v>2.3036604678499891E-3</v>
      </c>
      <c r="O13" s="37">
        <f t="shared" si="8"/>
        <v>1.5692636361229432E-3</v>
      </c>
      <c r="P13" s="262">
        <f t="shared" si="9"/>
        <v>1.716012528622351E-3</v>
      </c>
      <c r="Q13" s="37">
        <f t="shared" si="10"/>
        <v>1.5368980259992658E-3</v>
      </c>
      <c r="S13" s="145">
        <f t="shared" si="3"/>
        <v>-0.31317465935232702</v>
      </c>
      <c r="T13" s="146">
        <f t="shared" si="4"/>
        <v>-1.7911450262308524E-2</v>
      </c>
      <c r="U13"/>
      <c r="V13"/>
      <c r="W13"/>
      <c r="X13"/>
      <c r="Y13"/>
      <c r="Z13"/>
      <c r="AA13"/>
      <c r="AB13"/>
      <c r="AC13"/>
      <c r="AD13"/>
    </row>
    <row r="14" spans="1:30" s="2" customFormat="1" ht="20.100000000000001" customHeight="1" x14ac:dyDescent="0.25">
      <c r="A14" s="76"/>
      <c r="B14" s="2" t="s">
        <v>22</v>
      </c>
      <c r="C14" s="27">
        <v>2635220</v>
      </c>
      <c r="D14" s="65">
        <v>1598559</v>
      </c>
      <c r="E14" s="65">
        <v>1978945</v>
      </c>
      <c r="F14" s="65">
        <v>2189491</v>
      </c>
      <c r="G14" s="29">
        <v>1189901</v>
      </c>
      <c r="H14" s="27">
        <v>859680</v>
      </c>
      <c r="I14" s="252">
        <v>610888</v>
      </c>
      <c r="K14" s="135">
        <f t="shared" si="5"/>
        <v>0.10318943465995283</v>
      </c>
      <c r="L14" s="36">
        <f t="shared" si="6"/>
        <v>5.7698613060996787E-2</v>
      </c>
      <c r="M14" s="36">
        <f t="shared" si="2"/>
        <v>6.8165041831902889E-2</v>
      </c>
      <c r="N14" s="262">
        <f t="shared" si="7"/>
        <v>6.4849235791783547E-2</v>
      </c>
      <c r="O14" s="37">
        <f t="shared" si="8"/>
        <v>6.6604899942440746E-2</v>
      </c>
      <c r="P14" s="262">
        <f t="shared" si="9"/>
        <v>6.5263743169618776E-2</v>
      </c>
      <c r="Q14" s="37">
        <f t="shared" si="10"/>
        <v>6.0474883175951018E-2</v>
      </c>
      <c r="S14" s="145">
        <f t="shared" si="3"/>
        <v>-0.28940070723990324</v>
      </c>
      <c r="T14" s="146">
        <f t="shared" si="4"/>
        <v>-0.47888599936677589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116567</v>
      </c>
      <c r="D15" s="65">
        <v>165876</v>
      </c>
      <c r="E15" s="65">
        <v>524149</v>
      </c>
      <c r="F15" s="65">
        <v>593143</v>
      </c>
      <c r="G15" s="29">
        <v>450571</v>
      </c>
      <c r="H15" s="27">
        <v>311132</v>
      </c>
      <c r="I15" s="252">
        <v>243260</v>
      </c>
      <c r="K15" s="135">
        <f t="shared" si="5"/>
        <v>4.5645080221031718E-3</v>
      </c>
      <c r="L15" s="36">
        <f t="shared" si="6"/>
        <v>5.9871516410128769E-3</v>
      </c>
      <c r="M15" s="36">
        <f t="shared" si="2"/>
        <v>1.805438681274622E-2</v>
      </c>
      <c r="N15" s="262">
        <f t="shared" si="7"/>
        <v>1.7567950845765463E-2</v>
      </c>
      <c r="O15" s="37">
        <f t="shared" si="8"/>
        <v>2.5220784226557897E-2</v>
      </c>
      <c r="P15" s="262">
        <f t="shared" si="9"/>
        <v>2.3619996905650739E-2</v>
      </c>
      <c r="Q15" s="37">
        <f t="shared" si="10"/>
        <v>2.4081533900456129E-2</v>
      </c>
      <c r="S15" s="145">
        <f t="shared" si="3"/>
        <v>-0.21814535309772057</v>
      </c>
      <c r="T15" s="146">
        <f t="shared" si="4"/>
        <v>4.6153699480538934E-2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911333</v>
      </c>
      <c r="D16" s="65">
        <v>970213</v>
      </c>
      <c r="E16" s="65">
        <v>1020274</v>
      </c>
      <c r="F16" s="65">
        <v>871643</v>
      </c>
      <c r="G16" s="29">
        <v>283746</v>
      </c>
      <c r="H16" s="27">
        <v>216773</v>
      </c>
      <c r="I16" s="252">
        <v>341534</v>
      </c>
      <c r="K16" s="135">
        <f t="shared" si="5"/>
        <v>3.5685801207094206E-2</v>
      </c>
      <c r="L16" s="36">
        <f t="shared" si="6"/>
        <v>3.5019004286828873E-2</v>
      </c>
      <c r="M16" s="36">
        <f t="shared" si="2"/>
        <v>3.5143482961882661E-2</v>
      </c>
      <c r="N16" s="262">
        <f t="shared" si="7"/>
        <v>2.581667722464152E-2</v>
      </c>
      <c r="O16" s="37">
        <f t="shared" si="8"/>
        <v>1.5882728007681136E-2</v>
      </c>
      <c r="P16" s="262">
        <f t="shared" si="9"/>
        <v>1.6456608735934034E-2</v>
      </c>
      <c r="Q16" s="37">
        <f t="shared" si="10"/>
        <v>3.3810172651312934E-2</v>
      </c>
      <c r="S16" s="145">
        <f t="shared" si="3"/>
        <v>0.57553754388231004</v>
      </c>
      <c r="T16" s="146">
        <f t="shared" si="4"/>
        <v>1.73535639153789</v>
      </c>
      <c r="U16"/>
      <c r="V16"/>
      <c r="W16"/>
      <c r="X16"/>
      <c r="Y16"/>
      <c r="Z16"/>
      <c r="AA16"/>
      <c r="AB16"/>
      <c r="AC16"/>
      <c r="AD16"/>
    </row>
    <row r="17" spans="1:30" s="2" customFormat="1" ht="20.25" customHeight="1" x14ac:dyDescent="0.25">
      <c r="A17" s="76"/>
      <c r="B17" s="2" t="s">
        <v>13</v>
      </c>
      <c r="C17" s="27">
        <v>1445066</v>
      </c>
      <c r="D17" s="65">
        <v>1634472</v>
      </c>
      <c r="E17" s="65">
        <v>1559489</v>
      </c>
      <c r="F17" s="65">
        <v>3756785</v>
      </c>
      <c r="G17" s="29">
        <v>2133360</v>
      </c>
      <c r="H17" s="27">
        <v>1628906</v>
      </c>
      <c r="I17" s="252">
        <v>1111805</v>
      </c>
      <c r="K17" s="135">
        <f t="shared" si="5"/>
        <v>5.6585614706293738E-2</v>
      </c>
      <c r="L17" s="36">
        <f t="shared" si="6"/>
        <v>5.8994861926918891E-2</v>
      </c>
      <c r="M17" s="36">
        <f t="shared" si="2"/>
        <v>5.3716820286259799E-2</v>
      </c>
      <c r="N17" s="262">
        <f t="shared" si="7"/>
        <v>0.11126998753775903</v>
      </c>
      <c r="O17" s="37">
        <f t="shared" si="8"/>
        <v>0.11941516927980175</v>
      </c>
      <c r="P17" s="262">
        <f t="shared" si="9"/>
        <v>0.12366055140453545</v>
      </c>
      <c r="Q17" s="37">
        <f t="shared" si="10"/>
        <v>0.11006318259556289</v>
      </c>
      <c r="S17" s="145">
        <f t="shared" si="3"/>
        <v>-0.31745294080812519</v>
      </c>
      <c r="T17" s="146">
        <f t="shared" si="4"/>
        <v>-1.3597368808972567</v>
      </c>
      <c r="U17"/>
      <c r="V17"/>
      <c r="W17"/>
      <c r="X17"/>
      <c r="Y17"/>
      <c r="Z17"/>
      <c r="AA17"/>
      <c r="AB17"/>
      <c r="AC17"/>
      <c r="AD17"/>
    </row>
    <row r="18" spans="1:30" s="2" customFormat="1" ht="20.100000000000001" customHeight="1" x14ac:dyDescent="0.25">
      <c r="A18" s="76"/>
      <c r="B18" s="2" t="s">
        <v>12</v>
      </c>
      <c r="C18" s="27">
        <v>1651293</v>
      </c>
      <c r="D18" s="65">
        <v>1613259</v>
      </c>
      <c r="E18" s="65">
        <v>1717556</v>
      </c>
      <c r="F18" s="65">
        <v>2470653</v>
      </c>
      <c r="G18" s="29">
        <v>1398091</v>
      </c>
      <c r="H18" s="27">
        <v>1006279</v>
      </c>
      <c r="I18" s="252">
        <v>766704</v>
      </c>
      <c r="K18" s="135">
        <f t="shared" si="5"/>
        <v>6.4661011652893299E-2</v>
      </c>
      <c r="L18" s="36">
        <f t="shared" si="6"/>
        <v>5.8229196925587742E-2</v>
      </c>
      <c r="M18" s="36">
        <f t="shared" si="2"/>
        <v>5.9161460570473556E-2</v>
      </c>
      <c r="N18" s="262">
        <f t="shared" si="7"/>
        <v>7.3176806370374395E-2</v>
      </c>
      <c r="O18" s="37">
        <f t="shared" si="8"/>
        <v>7.8258368692376026E-2</v>
      </c>
      <c r="P18" s="262">
        <f t="shared" si="9"/>
        <v>7.6392999968570643E-2</v>
      </c>
      <c r="Q18" s="37">
        <f t="shared" si="10"/>
        <v>7.5899894629677361E-2</v>
      </c>
      <c r="S18" s="145">
        <f t="shared" si="3"/>
        <v>-0.23808009508297401</v>
      </c>
      <c r="T18" s="146">
        <f t="shared" si="4"/>
        <v>-4.9310533889328212E-2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9967668</v>
      </c>
      <c r="D19" s="65">
        <v>10737419</v>
      </c>
      <c r="E19" s="65">
        <v>11617205</v>
      </c>
      <c r="F19" s="65">
        <v>12516189</v>
      </c>
      <c r="G19" s="29">
        <v>6007550</v>
      </c>
      <c r="H19" s="27">
        <v>4499818</v>
      </c>
      <c r="I19" s="252">
        <v>3142992</v>
      </c>
      <c r="K19" s="135">
        <f t="shared" si="5"/>
        <v>0.39031201410056948</v>
      </c>
      <c r="L19" s="36">
        <f t="shared" si="6"/>
        <v>0.38755790943893537</v>
      </c>
      <c r="M19" s="36">
        <f t="shared" si="2"/>
        <v>0.40015627760993427</v>
      </c>
      <c r="N19" s="262">
        <f t="shared" si="7"/>
        <v>0.37070958121112513</v>
      </c>
      <c r="O19" s="37">
        <f t="shared" si="8"/>
        <v>0.3362735779272476</v>
      </c>
      <c r="P19" s="262">
        <f t="shared" si="9"/>
        <v>0.34160962946913692</v>
      </c>
      <c r="Q19" s="37">
        <f t="shared" si="10"/>
        <v>0.31114062483294586</v>
      </c>
      <c r="S19" s="145">
        <f t="shared" si="3"/>
        <v>-0.30152908406517775</v>
      </c>
      <c r="T19" s="146">
        <f t="shared" si="4"/>
        <v>-3.0469004636191066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193958</v>
      </c>
      <c r="D20" s="79">
        <v>292407</v>
      </c>
      <c r="E20" s="79">
        <v>385323</v>
      </c>
      <c r="F20" s="65">
        <v>311761</v>
      </c>
      <c r="G20" s="29">
        <v>127623</v>
      </c>
      <c r="H20" s="27">
        <v>98376</v>
      </c>
      <c r="I20" s="252">
        <v>64084</v>
      </c>
      <c r="K20" s="135">
        <f t="shared" si="5"/>
        <v>7.5949698195122723E-3</v>
      </c>
      <c r="L20" s="36">
        <f t="shared" si="6"/>
        <v>1.0554179326084859E-2</v>
      </c>
      <c r="M20" s="36">
        <f t="shared" si="2"/>
        <v>1.3272505508639358E-2</v>
      </c>
      <c r="N20" s="262">
        <f t="shared" si="7"/>
        <v>9.2338642176114129E-3</v>
      </c>
      <c r="O20" s="37">
        <f t="shared" si="8"/>
        <v>7.143717960867429E-3</v>
      </c>
      <c r="P20" s="262">
        <f t="shared" si="9"/>
        <v>7.4683440327266148E-3</v>
      </c>
      <c r="Q20" s="37">
        <f t="shared" si="10"/>
        <v>6.343998267190786E-3</v>
      </c>
      <c r="S20" s="147">
        <f t="shared" si="3"/>
        <v>-0.34858095470439943</v>
      </c>
      <c r="T20" s="148">
        <f t="shared" si="4"/>
        <v>-0.11243457655358288</v>
      </c>
    </row>
    <row r="21" spans="1:30" ht="20.100000000000001" customHeight="1" thickBot="1" x14ac:dyDescent="0.3">
      <c r="A21" s="22" t="s">
        <v>57</v>
      </c>
      <c r="B21" s="23"/>
      <c r="C21" s="30">
        <f>C22+C23</f>
        <v>48051990</v>
      </c>
      <c r="D21" s="66">
        <f>D22+D23</f>
        <v>52503615</v>
      </c>
      <c r="E21" s="66">
        <f>E22+E23</f>
        <v>52337646</v>
      </c>
      <c r="F21" s="66">
        <f>F22+F23</f>
        <v>55432735</v>
      </c>
      <c r="G21" s="32">
        <f t="shared" ref="G21:I21" si="11">G22+G23</f>
        <v>31472540</v>
      </c>
      <c r="H21" s="30">
        <f t="shared" si="11"/>
        <v>22856089</v>
      </c>
      <c r="I21" s="235">
        <f t="shared" si="11"/>
        <v>16379617</v>
      </c>
      <c r="K21" s="38">
        <f t="shared" ref="K21:Q21" si="12">C21/C24</f>
        <v>0.65297183917712809</v>
      </c>
      <c r="L21" s="39">
        <f t="shared" si="12"/>
        <v>0.65458554914506228</v>
      </c>
      <c r="M21" s="39">
        <f t="shared" si="12"/>
        <v>0.64321108463047671</v>
      </c>
      <c r="N21" s="394">
        <f t="shared" si="12"/>
        <v>0.6214744096517042</v>
      </c>
      <c r="O21" s="40">
        <f t="shared" si="12"/>
        <v>0.6379016315079894</v>
      </c>
      <c r="P21" s="266">
        <f t="shared" si="12"/>
        <v>0.63438936528197809</v>
      </c>
      <c r="Q21" s="40">
        <f t="shared" si="12"/>
        <v>0.61853913123732285</v>
      </c>
      <c r="S21" s="102">
        <f t="shared" si="3"/>
        <v>-0.28335871460773537</v>
      </c>
      <c r="T21" s="143">
        <f t="shared" si="4"/>
        <v>-1.5850234044655243</v>
      </c>
    </row>
    <row r="22" spans="1:30" s="2" customFormat="1" ht="20.100000000000001" customHeight="1" x14ac:dyDescent="0.25">
      <c r="A22" s="76"/>
      <c r="B22" s="2" t="s">
        <v>4</v>
      </c>
      <c r="C22" s="27">
        <v>360548</v>
      </c>
      <c r="D22" s="65">
        <v>232948</v>
      </c>
      <c r="E22" s="65">
        <v>124838</v>
      </c>
      <c r="F22" s="65">
        <v>118506</v>
      </c>
      <c r="G22" s="29">
        <v>127810</v>
      </c>
      <c r="H22" s="27">
        <v>72082</v>
      </c>
      <c r="I22" s="252">
        <v>136343</v>
      </c>
      <c r="K22" s="141">
        <f>C22/C24</f>
        <v>4.8994368531175333E-3</v>
      </c>
      <c r="L22" s="67">
        <f>D22/D24</f>
        <v>2.9042646778177838E-3</v>
      </c>
      <c r="M22" s="67">
        <f>E22/E24</f>
        <v>1.5342146909530369E-3</v>
      </c>
      <c r="N22" s="67">
        <f>F22/F21</f>
        <v>2.1378342598466411E-3</v>
      </c>
      <c r="O22" s="41">
        <f>G22/G24</f>
        <v>2.5905188307977726E-3</v>
      </c>
      <c r="P22" s="67">
        <f>H22/H24</f>
        <v>2.0006946170123656E-3</v>
      </c>
      <c r="Q22" s="41">
        <f>I22/I24</f>
        <v>5.1486845370249078E-3</v>
      </c>
      <c r="S22" s="149">
        <f t="shared" si="3"/>
        <v>0.89149857107183483</v>
      </c>
      <c r="T22" s="150">
        <f t="shared" si="4"/>
        <v>0.31479899200125422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47691442</v>
      </c>
      <c r="D23" s="65">
        <v>52270667</v>
      </c>
      <c r="E23" s="65">
        <v>52212808</v>
      </c>
      <c r="F23" s="65">
        <v>55314229</v>
      </c>
      <c r="G23" s="78">
        <v>31344730</v>
      </c>
      <c r="H23" s="27">
        <v>22784007</v>
      </c>
      <c r="I23" s="252">
        <v>16243274</v>
      </c>
      <c r="K23" s="141">
        <f>C23/C24</f>
        <v>0.64807240232401053</v>
      </c>
      <c r="L23" s="67">
        <f>D23/D24</f>
        <v>0.65168128446724449</v>
      </c>
      <c r="M23" s="67">
        <f>E23/E24</f>
        <v>0.64167686993952366</v>
      </c>
      <c r="N23" s="67">
        <f>F23/F21</f>
        <v>0.99786216574015341</v>
      </c>
      <c r="O23" s="153">
        <f>G23/G24</f>
        <v>0.63531111267719165</v>
      </c>
      <c r="P23" s="263">
        <f>H23/H24</f>
        <v>0.63238867066496574</v>
      </c>
      <c r="Q23" s="153">
        <f>I23/I24</f>
        <v>0.61339044670029785</v>
      </c>
      <c r="S23" s="151">
        <f t="shared" si="3"/>
        <v>-0.28707562282613414</v>
      </c>
      <c r="T23" s="148">
        <f t="shared" si="4"/>
        <v>-1.8998223964667882</v>
      </c>
    </row>
    <row r="24" spans="1:30" ht="20.100000000000001" customHeight="1" thickBot="1" x14ac:dyDescent="0.3">
      <c r="A24" s="113" t="s">
        <v>5</v>
      </c>
      <c r="B24" s="140"/>
      <c r="C24" s="122">
        <f>C7+C21</f>
        <v>73589682</v>
      </c>
      <c r="D24" s="123">
        <f>D7+D21</f>
        <v>80208943</v>
      </c>
      <c r="E24" s="123">
        <f>E7+E21</f>
        <v>81369316</v>
      </c>
      <c r="F24" s="123">
        <f>F7+F21</f>
        <v>89195523</v>
      </c>
      <c r="G24" s="250">
        <f t="shared" ref="G24:I24" si="13">G7+G21</f>
        <v>49337607</v>
      </c>
      <c r="H24" s="254">
        <f t="shared" si="13"/>
        <v>36028487</v>
      </c>
      <c r="I24" s="253">
        <f t="shared" si="13"/>
        <v>26481133</v>
      </c>
      <c r="K24" s="128">
        <f>K7+K21</f>
        <v>1</v>
      </c>
      <c r="L24" s="124">
        <f>L7+L21</f>
        <v>1</v>
      </c>
      <c r="M24" s="124">
        <f>M7+M21</f>
        <v>1</v>
      </c>
      <c r="N24" s="124">
        <f>N7+N21</f>
        <v>1</v>
      </c>
      <c r="O24" s="258">
        <f t="shared" ref="O24:Q24" si="14">O7+O21</f>
        <v>1</v>
      </c>
      <c r="P24" s="267">
        <f t="shared" si="14"/>
        <v>1</v>
      </c>
      <c r="Q24" s="124">
        <f t="shared" si="14"/>
        <v>1</v>
      </c>
      <c r="S24" s="132">
        <f t="shared" si="3"/>
        <v>-0.2649945860896129</v>
      </c>
      <c r="T24" s="125">
        <f t="shared" si="4"/>
        <v>0</v>
      </c>
    </row>
    <row r="27" spans="1:30" x14ac:dyDescent="0.25">
      <c r="A27" s="1" t="s">
        <v>34</v>
      </c>
      <c r="K27" s="1" t="s">
        <v>36</v>
      </c>
      <c r="S27" s="1" t="str">
        <f>S3</f>
        <v>VARIAÇÃO (JAN.-SET)</v>
      </c>
    </row>
    <row r="28" spans="1:30" ht="15" customHeight="1" thickBot="1" x14ac:dyDescent="0.3"/>
    <row r="29" spans="1:30" ht="24" customHeight="1" x14ac:dyDescent="0.25">
      <c r="A29" s="461" t="s">
        <v>48</v>
      </c>
      <c r="B29" s="478"/>
      <c r="C29" s="463">
        <v>2016</v>
      </c>
      <c r="D29" s="456">
        <v>2017</v>
      </c>
      <c r="E29" s="456">
        <v>2018</v>
      </c>
      <c r="F29" s="456">
        <v>2019</v>
      </c>
      <c r="G29" s="474">
        <v>2020</v>
      </c>
      <c r="H29" s="470" t="str">
        <f>H5</f>
        <v>janeiro - setembro</v>
      </c>
      <c r="I29" s="469"/>
      <c r="K29" s="465">
        <v>2016</v>
      </c>
      <c r="L29" s="456">
        <v>2017</v>
      </c>
      <c r="M29" s="456">
        <v>2018</v>
      </c>
      <c r="N29" s="456">
        <v>2019</v>
      </c>
      <c r="O29" s="474">
        <v>2020</v>
      </c>
      <c r="P29" s="470" t="str">
        <f>H5</f>
        <v>janeiro - setembro</v>
      </c>
      <c r="Q29" s="469"/>
      <c r="S29" s="459" t="s">
        <v>98</v>
      </c>
      <c r="T29" s="460"/>
    </row>
    <row r="30" spans="1:30" ht="20.25" customHeight="1" thickBot="1" x14ac:dyDescent="0.3">
      <c r="A30" s="479"/>
      <c r="B30" s="480"/>
      <c r="C30" s="481"/>
      <c r="D30" s="457"/>
      <c r="E30" s="457"/>
      <c r="F30" s="458"/>
      <c r="G30" s="475"/>
      <c r="H30" s="249">
        <v>2020</v>
      </c>
      <c r="I30" s="251">
        <v>2021</v>
      </c>
      <c r="K30" s="473"/>
      <c r="L30" s="457"/>
      <c r="M30" s="457"/>
      <c r="N30" s="457"/>
      <c r="O30" s="476"/>
      <c r="P30" s="249">
        <v>2020</v>
      </c>
      <c r="Q30" s="251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251533440</v>
      </c>
      <c r="D31" s="26">
        <f>SUM(D32:D44)</f>
        <v>288451381</v>
      </c>
      <c r="E31" s="26">
        <f>SUM(E32:E44)</f>
        <v>313935902</v>
      </c>
      <c r="F31" s="26">
        <f>SUM(F32:F44)</f>
        <v>351270522</v>
      </c>
      <c r="G31" s="152">
        <f>SUM(G32:G44)</f>
        <v>187039708</v>
      </c>
      <c r="H31" s="265">
        <f t="shared" ref="H31:I31" si="15">SUM(H32:H44)</f>
        <v>139267944</v>
      </c>
      <c r="I31" s="264">
        <f t="shared" si="15"/>
        <v>106422430</v>
      </c>
      <c r="K31" s="102">
        <f t="shared" ref="K31:Q31" si="16">C31/C48</f>
        <v>0.54553688503952369</v>
      </c>
      <c r="L31" s="34">
        <f t="shared" si="16"/>
        <v>0.55703591779368744</v>
      </c>
      <c r="M31" s="34">
        <f t="shared" si="16"/>
        <v>0.58498826793826098</v>
      </c>
      <c r="N31" s="34">
        <f t="shared" si="16"/>
        <v>0.59688823341787156</v>
      </c>
      <c r="O31" s="35">
        <f t="shared" si="16"/>
        <v>0.58181254443991404</v>
      </c>
      <c r="P31" s="24">
        <f t="shared" si="16"/>
        <v>0.5872336488507417</v>
      </c>
      <c r="Q31" s="35">
        <f t="shared" si="16"/>
        <v>0.60451687054908199</v>
      </c>
      <c r="S31" s="144">
        <f>(I31-H31)/H31</f>
        <v>-0.23584403601161802</v>
      </c>
      <c r="T31" s="143">
        <f>(Q31-P31)*100</f>
        <v>1.728322169834029</v>
      </c>
    </row>
    <row r="32" spans="1:30" ht="20.100000000000001" customHeight="1" x14ac:dyDescent="0.25">
      <c r="A32" s="75"/>
      <c r="B32" s="3" t="s">
        <v>11</v>
      </c>
      <c r="C32" s="27">
        <v>39218341</v>
      </c>
      <c r="D32" s="65">
        <v>48114799</v>
      </c>
      <c r="E32" s="65">
        <v>49046966</v>
      </c>
      <c r="F32" s="65">
        <v>53546140</v>
      </c>
      <c r="G32" s="29">
        <v>29556333</v>
      </c>
      <c r="H32" s="27">
        <v>21265962</v>
      </c>
      <c r="I32" s="252">
        <v>18049107</v>
      </c>
      <c r="K32" s="135">
        <f>C32/$C$31</f>
        <v>0.15591700650219709</v>
      </c>
      <c r="L32" s="36">
        <f>D32/$D$31</f>
        <v>0.16680384345256438</v>
      </c>
      <c r="M32" s="36">
        <f>E32/$E$31</f>
        <v>0.15623242097362919</v>
      </c>
      <c r="N32" s="36">
        <f>F32/$F$31</f>
        <v>0.15243562054432794</v>
      </c>
      <c r="O32" s="37">
        <f>G32/$G$31</f>
        <v>0.15802170200137394</v>
      </c>
      <c r="P32" s="262">
        <f>H32/$H$31</f>
        <v>0.15269818300756993</v>
      </c>
      <c r="Q32" s="37">
        <f>I32/$I$31</f>
        <v>0.16959871147463931</v>
      </c>
      <c r="S32" s="145">
        <f t="shared" ref="S32:S48" si="17">(I32-H32)/H32</f>
        <v>-0.15126778652195466</v>
      </c>
      <c r="T32" s="146">
        <f t="shared" ref="T32:T48" si="18">(Q32-P32)*100</f>
        <v>1.690052846706938</v>
      </c>
    </row>
    <row r="33" spans="1:20" ht="20.100000000000001" customHeight="1" x14ac:dyDescent="0.25">
      <c r="A33" s="76"/>
      <c r="B33" s="2" t="s">
        <v>23</v>
      </c>
      <c r="C33" s="27">
        <v>1924359</v>
      </c>
      <c r="D33" s="65">
        <v>2915898</v>
      </c>
      <c r="E33" s="65">
        <v>1715135</v>
      </c>
      <c r="F33" s="65">
        <v>1891261</v>
      </c>
      <c r="G33" s="29">
        <v>999405</v>
      </c>
      <c r="H33" s="27">
        <v>722348</v>
      </c>
      <c r="I33" s="252">
        <v>525992</v>
      </c>
      <c r="J33" s="2"/>
      <c r="K33" s="135">
        <f t="shared" ref="K33:K44" si="19">C33/$C$31</f>
        <v>7.6505096101735018E-3</v>
      </c>
      <c r="L33" s="36">
        <f t="shared" ref="L33:L44" si="20">D33/$D$31</f>
        <v>1.010880235653994E-2</v>
      </c>
      <c r="M33" s="36">
        <f t="shared" ref="M33:M44" si="21">E33/$E$31</f>
        <v>5.4633286255995018E-3</v>
      </c>
      <c r="N33" s="36">
        <f t="shared" ref="N33:N44" si="22">F33/$F$31</f>
        <v>5.3840583867723465E-3</v>
      </c>
      <c r="O33" s="37">
        <f t="shared" ref="O33:O44" si="23">G33/$G$31</f>
        <v>5.3432771612325226E-3</v>
      </c>
      <c r="P33" s="262">
        <f t="shared" ref="P33:P44" si="24">H33/$H$31</f>
        <v>5.1867499386649956E-3</v>
      </c>
      <c r="Q33" s="37">
        <f t="shared" ref="Q33:Q44" si="25">I33/$I$31</f>
        <v>4.9424919164127333E-3</v>
      </c>
      <c r="R33" s="2"/>
      <c r="S33" s="145">
        <f t="shared" si="17"/>
        <v>-0.27183019818702342</v>
      </c>
      <c r="T33" s="146">
        <f t="shared" si="18"/>
        <v>-2.4425802225226233E-2</v>
      </c>
    </row>
    <row r="34" spans="1:20" ht="20.100000000000001" customHeight="1" x14ac:dyDescent="0.25">
      <c r="A34" s="76"/>
      <c r="B34" s="2" t="s">
        <v>17</v>
      </c>
      <c r="C34" s="27">
        <v>45568148</v>
      </c>
      <c r="D34" s="65">
        <v>61332118</v>
      </c>
      <c r="E34" s="65">
        <v>64429780</v>
      </c>
      <c r="F34" s="65">
        <v>74767147</v>
      </c>
      <c r="G34" s="29">
        <v>44240396</v>
      </c>
      <c r="H34" s="27">
        <v>33151486</v>
      </c>
      <c r="I34" s="252">
        <v>25934539</v>
      </c>
      <c r="J34" s="2"/>
      <c r="K34" s="135">
        <f t="shared" si="19"/>
        <v>0.181161391503253</v>
      </c>
      <c r="L34" s="36">
        <f t="shared" si="20"/>
        <v>0.21262549614903734</v>
      </c>
      <c r="M34" s="36">
        <f t="shared" si="21"/>
        <v>0.20523227700156449</v>
      </c>
      <c r="N34" s="36">
        <f t="shared" si="22"/>
        <v>0.21284776921873336</v>
      </c>
      <c r="O34" s="37">
        <f t="shared" si="23"/>
        <v>0.23652943256305767</v>
      </c>
      <c r="P34" s="262">
        <f t="shared" si="24"/>
        <v>0.23804103835983964</v>
      </c>
      <c r="Q34" s="37">
        <f t="shared" si="25"/>
        <v>0.24369429452043145</v>
      </c>
      <c r="R34" s="2"/>
      <c r="S34" s="145">
        <f t="shared" si="17"/>
        <v>-0.21769603329395248</v>
      </c>
      <c r="T34" s="146">
        <f t="shared" si="18"/>
        <v>0.5653256160591813</v>
      </c>
    </row>
    <row r="35" spans="1:20" ht="20.100000000000001" customHeight="1" x14ac:dyDescent="0.25">
      <c r="A35" s="76"/>
      <c r="B35" s="2" t="s">
        <v>9</v>
      </c>
      <c r="C35" s="27">
        <v>253854</v>
      </c>
      <c r="D35" s="65">
        <v>145443</v>
      </c>
      <c r="E35" s="65">
        <v>425755</v>
      </c>
      <c r="F35" s="65">
        <v>319658</v>
      </c>
      <c r="G35" s="29">
        <v>70775</v>
      </c>
      <c r="H35" s="27">
        <v>64404</v>
      </c>
      <c r="I35" s="252">
        <v>12837</v>
      </c>
      <c r="J35" s="2"/>
      <c r="K35" s="135">
        <f t="shared" si="19"/>
        <v>1.0092256520643935E-3</v>
      </c>
      <c r="L35" s="36">
        <f t="shared" si="20"/>
        <v>5.0422015486901062E-4</v>
      </c>
      <c r="M35" s="36">
        <f t="shared" si="21"/>
        <v>1.3561844863477896E-3</v>
      </c>
      <c r="N35" s="36">
        <f t="shared" si="22"/>
        <v>9.1000519536905522E-4</v>
      </c>
      <c r="O35" s="37">
        <f t="shared" si="23"/>
        <v>3.7839558646017563E-4</v>
      </c>
      <c r="P35" s="262">
        <f t="shared" si="24"/>
        <v>4.6244669196811007E-4</v>
      </c>
      <c r="Q35" s="37">
        <f t="shared" si="25"/>
        <v>1.2062306790025374E-4</v>
      </c>
      <c r="R35" s="2"/>
      <c r="S35" s="145">
        <f t="shared" si="17"/>
        <v>-0.80068008198248553</v>
      </c>
      <c r="T35" s="146">
        <f t="shared" si="18"/>
        <v>-3.4182362406785634E-2</v>
      </c>
    </row>
    <row r="36" spans="1:20" ht="20.100000000000001" customHeight="1" x14ac:dyDescent="0.25">
      <c r="A36" s="76"/>
      <c r="B36" s="2" t="s">
        <v>21</v>
      </c>
      <c r="C36" s="27">
        <v>297926</v>
      </c>
      <c r="D36" s="65">
        <v>132592</v>
      </c>
      <c r="E36" s="65">
        <v>130092</v>
      </c>
      <c r="F36" s="65">
        <v>197628</v>
      </c>
      <c r="G36" s="29">
        <v>411712</v>
      </c>
      <c r="H36" s="27">
        <v>288448</v>
      </c>
      <c r="I36" s="252">
        <v>110904</v>
      </c>
      <c r="J36" s="2"/>
      <c r="K36" s="135">
        <f t="shared" si="19"/>
        <v>1.1844389358329453E-3</v>
      </c>
      <c r="L36" s="36">
        <f t="shared" si="20"/>
        <v>4.5966845275738165E-4</v>
      </c>
      <c r="M36" s="36">
        <f t="shared" si="21"/>
        <v>4.1439032353808326E-4</v>
      </c>
      <c r="N36" s="36">
        <f t="shared" si="22"/>
        <v>5.6260912209422453E-4</v>
      </c>
      <c r="O36" s="37">
        <f t="shared" si="23"/>
        <v>2.2012010412248931E-3</v>
      </c>
      <c r="P36" s="262">
        <f t="shared" si="24"/>
        <v>2.0711729613815508E-3</v>
      </c>
      <c r="Q36" s="37">
        <f t="shared" si="25"/>
        <v>1.0421111414200936E-3</v>
      </c>
      <c r="R36" s="2"/>
      <c r="S36" s="145">
        <f t="shared" si="17"/>
        <v>-0.61551475482582652</v>
      </c>
      <c r="T36" s="146">
        <f t="shared" si="18"/>
        <v>-0.10290618199614572</v>
      </c>
    </row>
    <row r="37" spans="1:20" ht="20.100000000000001" customHeight="1" x14ac:dyDescent="0.25">
      <c r="A37" s="76"/>
      <c r="B37" s="2" t="s">
        <v>15</v>
      </c>
      <c r="C37" s="27">
        <v>450437</v>
      </c>
      <c r="D37" s="65">
        <v>664202</v>
      </c>
      <c r="E37" s="65">
        <v>1193621</v>
      </c>
      <c r="F37" s="65">
        <v>878489</v>
      </c>
      <c r="G37" s="29">
        <v>374089</v>
      </c>
      <c r="H37" s="27">
        <v>285371</v>
      </c>
      <c r="I37" s="252">
        <v>307779</v>
      </c>
      <c r="J37" s="2"/>
      <c r="K37" s="135">
        <f t="shared" si="19"/>
        <v>1.7907638841181514E-3</v>
      </c>
      <c r="L37" s="36">
        <f t="shared" si="20"/>
        <v>2.3026480154033305E-3</v>
      </c>
      <c r="M37" s="36">
        <f t="shared" si="21"/>
        <v>3.8021169047431852E-3</v>
      </c>
      <c r="N37" s="36">
        <f t="shared" si="22"/>
        <v>2.5008901828659567E-3</v>
      </c>
      <c r="O37" s="37">
        <f t="shared" si="23"/>
        <v>2.0000512404563849E-3</v>
      </c>
      <c r="P37" s="262">
        <f t="shared" si="24"/>
        <v>2.0490788605308915E-3</v>
      </c>
      <c r="Q37" s="37">
        <f t="shared" si="25"/>
        <v>2.8920501063544593E-3</v>
      </c>
      <c r="R37" s="2"/>
      <c r="S37" s="145">
        <f t="shared" si="17"/>
        <v>7.8522344597033333E-2</v>
      </c>
      <c r="T37" s="146">
        <f t="shared" si="18"/>
        <v>8.4297124582356775E-2</v>
      </c>
    </row>
    <row r="38" spans="1:20" ht="20.100000000000001" customHeight="1" x14ac:dyDescent="0.25">
      <c r="A38" s="76"/>
      <c r="B38" s="2" t="s">
        <v>22</v>
      </c>
      <c r="C38" s="27">
        <v>22521987</v>
      </c>
      <c r="D38" s="65">
        <v>17563156</v>
      </c>
      <c r="E38" s="65">
        <v>16636857</v>
      </c>
      <c r="F38" s="65">
        <v>17822821</v>
      </c>
      <c r="G38" s="29">
        <v>9399875</v>
      </c>
      <c r="H38" s="27">
        <v>7186799</v>
      </c>
      <c r="I38" s="252">
        <v>4425684</v>
      </c>
      <c r="J38" s="2"/>
      <c r="K38" s="135">
        <f t="shared" si="19"/>
        <v>8.9538738865098805E-2</v>
      </c>
      <c r="L38" s="36">
        <f t="shared" si="20"/>
        <v>6.0887751478645197E-2</v>
      </c>
      <c r="M38" s="36">
        <f t="shared" si="21"/>
        <v>5.2994438973086935E-2</v>
      </c>
      <c r="N38" s="36">
        <f t="shared" si="22"/>
        <v>5.0738162993363846E-2</v>
      </c>
      <c r="O38" s="37">
        <f t="shared" si="23"/>
        <v>5.0256039749591565E-2</v>
      </c>
      <c r="P38" s="262">
        <f t="shared" si="24"/>
        <v>5.1604115014435771E-2</v>
      </c>
      <c r="Q38" s="37">
        <f t="shared" si="25"/>
        <v>4.1586007761709634E-2</v>
      </c>
      <c r="R38" s="2"/>
      <c r="S38" s="145">
        <f t="shared" si="17"/>
        <v>-0.38419260090618923</v>
      </c>
      <c r="T38" s="146">
        <f t="shared" si="18"/>
        <v>-1.0018107252726136</v>
      </c>
    </row>
    <row r="39" spans="1:20" ht="20.100000000000001" customHeight="1" x14ac:dyDescent="0.25">
      <c r="A39" s="76"/>
      <c r="B39" s="2" t="s">
        <v>16</v>
      </c>
      <c r="C39" s="27">
        <v>1028353</v>
      </c>
      <c r="D39" s="65">
        <v>1315033</v>
      </c>
      <c r="E39" s="65">
        <v>2781088</v>
      </c>
      <c r="F39" s="65">
        <v>4402111</v>
      </c>
      <c r="G39" s="29">
        <v>3599185</v>
      </c>
      <c r="H39" s="27">
        <v>2570526</v>
      </c>
      <c r="I39" s="252">
        <v>1789077</v>
      </c>
      <c r="J39" s="2"/>
      <c r="K39" s="135">
        <f t="shared" si="19"/>
        <v>4.0883351334915947E-3</v>
      </c>
      <c r="L39" s="36">
        <f t="shared" si="20"/>
        <v>4.5589415985496703E-3</v>
      </c>
      <c r="M39" s="36">
        <f t="shared" si="21"/>
        <v>8.8587765282098895E-3</v>
      </c>
      <c r="N39" s="36">
        <f t="shared" si="22"/>
        <v>1.2531968167827074E-2</v>
      </c>
      <c r="O39" s="37">
        <f t="shared" si="23"/>
        <v>1.924289253060639E-2</v>
      </c>
      <c r="P39" s="262">
        <f t="shared" si="24"/>
        <v>1.84574132867216E-2</v>
      </c>
      <c r="Q39" s="37">
        <f t="shared" si="25"/>
        <v>1.6811089541932091E-2</v>
      </c>
      <c r="R39" s="2"/>
      <c r="S39" s="145">
        <f t="shared" si="17"/>
        <v>-0.30400353857537327</v>
      </c>
      <c r="T39" s="146">
        <f t="shared" si="18"/>
        <v>-0.16463237447895096</v>
      </c>
    </row>
    <row r="40" spans="1:20" ht="20.100000000000001" customHeight="1" x14ac:dyDescent="0.25">
      <c r="A40" s="76"/>
      <c r="B40" s="2" t="s">
        <v>10</v>
      </c>
      <c r="C40" s="27">
        <v>7851825</v>
      </c>
      <c r="D40" s="65">
        <v>8951873</v>
      </c>
      <c r="E40" s="65">
        <v>10247540</v>
      </c>
      <c r="F40" s="65">
        <v>8485256</v>
      </c>
      <c r="G40" s="29">
        <v>3393417</v>
      </c>
      <c r="H40" s="27">
        <v>2570487</v>
      </c>
      <c r="I40" s="252">
        <v>3787240</v>
      </c>
      <c r="J40" s="2"/>
      <c r="K40" s="135">
        <f t="shared" si="19"/>
        <v>3.121582959307518E-2</v>
      </c>
      <c r="L40" s="36">
        <f t="shared" si="20"/>
        <v>3.1034252527984949E-2</v>
      </c>
      <c r="M40" s="36">
        <f t="shared" si="21"/>
        <v>3.2642141069930894E-2</v>
      </c>
      <c r="N40" s="36">
        <f t="shared" si="22"/>
        <v>2.4155901131948671E-2</v>
      </c>
      <c r="O40" s="37">
        <f t="shared" si="23"/>
        <v>1.8142762498324687E-2</v>
      </c>
      <c r="P40" s="262">
        <f t="shared" si="24"/>
        <v>1.8457133250994212E-2</v>
      </c>
      <c r="Q40" s="37">
        <f t="shared" si="25"/>
        <v>3.5586858898072518E-2</v>
      </c>
      <c r="R40" s="2"/>
      <c r="S40" s="145">
        <f t="shared" si="17"/>
        <v>0.47335504906268733</v>
      </c>
      <c r="T40" s="146">
        <f t="shared" si="18"/>
        <v>1.7129725647078307</v>
      </c>
    </row>
    <row r="41" spans="1:20" ht="20.100000000000001" customHeight="1" x14ac:dyDescent="0.25">
      <c r="A41" s="76"/>
      <c r="B41" s="2" t="s">
        <v>13</v>
      </c>
      <c r="C41" s="27">
        <v>9409422</v>
      </c>
      <c r="D41" s="65">
        <v>10124791</v>
      </c>
      <c r="E41" s="65">
        <v>9134337</v>
      </c>
      <c r="F41" s="65">
        <v>17452801</v>
      </c>
      <c r="G41" s="29">
        <v>10781989</v>
      </c>
      <c r="H41" s="27">
        <v>7911875</v>
      </c>
      <c r="I41" s="252">
        <v>5678960</v>
      </c>
      <c r="J41" s="2"/>
      <c r="K41" s="135">
        <f t="shared" si="19"/>
        <v>3.7408234865312542E-2</v>
      </c>
      <c r="L41" s="36">
        <f t="shared" si="20"/>
        <v>3.5100511444595923E-2</v>
      </c>
      <c r="M41" s="36">
        <f t="shared" si="21"/>
        <v>2.9096184736462541E-2</v>
      </c>
      <c r="N41" s="36">
        <f t="shared" si="22"/>
        <v>4.9684786815103146E-2</v>
      </c>
      <c r="O41" s="37">
        <f t="shared" si="23"/>
        <v>5.7645454621860298E-2</v>
      </c>
      <c r="P41" s="262">
        <f t="shared" si="24"/>
        <v>5.6810453093211456E-2</v>
      </c>
      <c r="Q41" s="37">
        <f t="shared" si="25"/>
        <v>5.3362434967891635E-2</v>
      </c>
      <c r="R41" s="2"/>
      <c r="S41" s="145">
        <f t="shared" si="17"/>
        <v>-0.2822232403823367</v>
      </c>
      <c r="T41" s="146">
        <f t="shared" si="18"/>
        <v>-0.34480181253198211</v>
      </c>
    </row>
    <row r="42" spans="1:20" ht="20.100000000000001" customHeight="1" x14ac:dyDescent="0.25">
      <c r="A42" s="76"/>
      <c r="B42" s="2" t="s">
        <v>12</v>
      </c>
      <c r="C42" s="27">
        <v>15620227</v>
      </c>
      <c r="D42" s="65">
        <v>15852269</v>
      </c>
      <c r="E42" s="65">
        <v>16954742</v>
      </c>
      <c r="F42" s="65">
        <v>23629836</v>
      </c>
      <c r="G42" s="29">
        <v>12564521</v>
      </c>
      <c r="H42" s="27">
        <v>9148660</v>
      </c>
      <c r="I42" s="252">
        <v>7230503</v>
      </c>
      <c r="J42" s="2"/>
      <c r="K42" s="135">
        <f t="shared" si="19"/>
        <v>6.2100001494831067E-2</v>
      </c>
      <c r="L42" s="36">
        <f t="shared" si="20"/>
        <v>5.4956467689783739E-2</v>
      </c>
      <c r="M42" s="36">
        <f t="shared" si="21"/>
        <v>5.4007018286172319E-2</v>
      </c>
      <c r="N42" s="36">
        <f t="shared" si="22"/>
        <v>6.7269624178712045E-2</v>
      </c>
      <c r="O42" s="37">
        <f t="shared" si="23"/>
        <v>6.7175687635269404E-2</v>
      </c>
      <c r="P42" s="262">
        <f t="shared" si="24"/>
        <v>6.5691068147024564E-2</v>
      </c>
      <c r="Q42" s="37">
        <f t="shared" si="25"/>
        <v>6.7941532626157847E-2</v>
      </c>
      <c r="R42" s="2"/>
      <c r="S42" s="145">
        <f t="shared" si="17"/>
        <v>-0.20966534989823646</v>
      </c>
      <c r="T42" s="146">
        <f t="shared" si="18"/>
        <v>0.22504644791332823</v>
      </c>
    </row>
    <row r="43" spans="1:20" ht="20.100000000000001" customHeight="1" x14ac:dyDescent="0.25">
      <c r="A43" s="76"/>
      <c r="B43" s="2" t="s">
        <v>7</v>
      </c>
      <c r="C43" s="27">
        <v>104024643</v>
      </c>
      <c r="D43" s="65">
        <v>116913448</v>
      </c>
      <c r="E43" s="65">
        <v>134343737</v>
      </c>
      <c r="F43" s="65">
        <v>142506462</v>
      </c>
      <c r="G43" s="29">
        <v>69368983</v>
      </c>
      <c r="H43" s="27">
        <v>52349040</v>
      </c>
      <c r="I43" s="252">
        <v>37365061</v>
      </c>
      <c r="J43" s="2"/>
      <c r="K43" s="135">
        <f t="shared" si="19"/>
        <v>0.41356188266657506</v>
      </c>
      <c r="L43" s="36">
        <f t="shared" si="20"/>
        <v>0.40531422520733223</v>
      </c>
      <c r="M43" s="36">
        <f t="shared" si="21"/>
        <v>0.42793365188286109</v>
      </c>
      <c r="N43" s="36">
        <f t="shared" si="22"/>
        <v>0.40568864471924004</v>
      </c>
      <c r="O43" s="37">
        <f t="shared" si="23"/>
        <v>0.37087837519506822</v>
      </c>
      <c r="P43" s="262">
        <f t="shared" si="24"/>
        <v>0.3758872178079975</v>
      </c>
      <c r="Q43" s="37">
        <f t="shared" si="25"/>
        <v>0.35110137026564797</v>
      </c>
      <c r="R43" s="2"/>
      <c r="S43" s="145">
        <f t="shared" si="17"/>
        <v>-0.28623216395181267</v>
      </c>
      <c r="T43" s="146">
        <f t="shared" si="18"/>
        <v>-2.4785847542349524</v>
      </c>
    </row>
    <row r="44" spans="1:20" ht="20.100000000000001" customHeight="1" thickBot="1" x14ac:dyDescent="0.3">
      <c r="A44" s="76"/>
      <c r="B44" s="2" t="s">
        <v>8</v>
      </c>
      <c r="C44" s="77">
        <v>3363918</v>
      </c>
      <c r="D44" s="79">
        <v>4425759</v>
      </c>
      <c r="E44" s="79">
        <v>6896252</v>
      </c>
      <c r="F44" s="65">
        <v>5370912</v>
      </c>
      <c r="G44" s="29">
        <v>2279028</v>
      </c>
      <c r="H44" s="27">
        <v>1752538</v>
      </c>
      <c r="I44" s="252">
        <v>1204747</v>
      </c>
      <c r="K44" s="135">
        <f t="shared" si="19"/>
        <v>1.3373641293976658E-2</v>
      </c>
      <c r="L44" s="36">
        <f t="shared" si="20"/>
        <v>1.5343171471936895E-2</v>
      </c>
      <c r="M44" s="36">
        <f t="shared" si="21"/>
        <v>2.1967070207854086E-2</v>
      </c>
      <c r="N44" s="36">
        <f t="shared" si="22"/>
        <v>1.5289959343642277E-2</v>
      </c>
      <c r="O44" s="37">
        <f t="shared" si="23"/>
        <v>1.2184728175473841E-2</v>
      </c>
      <c r="P44" s="262">
        <f t="shared" si="24"/>
        <v>1.2583929579659767E-2</v>
      </c>
      <c r="Q44" s="37">
        <f t="shared" si="25"/>
        <v>1.1320423711430007E-2</v>
      </c>
      <c r="S44" s="147">
        <f t="shared" si="17"/>
        <v>-0.31257011260240863</v>
      </c>
      <c r="T44" s="148">
        <f t="shared" si="18"/>
        <v>-0.12635058682297606</v>
      </c>
    </row>
    <row r="45" spans="1:20" ht="20.100000000000001" customHeight="1" thickBot="1" x14ac:dyDescent="0.3">
      <c r="A45" s="22" t="s">
        <v>57</v>
      </c>
      <c r="B45" s="23"/>
      <c r="C45" s="30">
        <f>C46+C47</f>
        <v>209541598</v>
      </c>
      <c r="D45" s="66">
        <f>D46+D47</f>
        <v>229381261</v>
      </c>
      <c r="E45" s="66">
        <f>E46+E47</f>
        <v>222717428</v>
      </c>
      <c r="F45" s="66">
        <f>F46+F47</f>
        <v>237232488</v>
      </c>
      <c r="G45" s="32">
        <f t="shared" ref="G45:I45" si="26">G46+G47</f>
        <v>134437905</v>
      </c>
      <c r="H45" s="30">
        <f t="shared" si="26"/>
        <v>97891395</v>
      </c>
      <c r="I45" s="235">
        <f t="shared" si="26"/>
        <v>69622996</v>
      </c>
      <c r="K45" s="38">
        <f t="shared" ref="K45:Q45" si="27">C45/C48</f>
        <v>0.45446311496047637</v>
      </c>
      <c r="L45" s="39">
        <f t="shared" si="27"/>
        <v>0.4429640822063125</v>
      </c>
      <c r="M45" s="39">
        <f t="shared" si="27"/>
        <v>0.41501173206173902</v>
      </c>
      <c r="N45" s="39">
        <f t="shared" si="27"/>
        <v>0.40311176658212844</v>
      </c>
      <c r="O45" s="40">
        <f t="shared" si="27"/>
        <v>0.41818745556008591</v>
      </c>
      <c r="P45" s="266">
        <f t="shared" si="27"/>
        <v>0.41276635114925836</v>
      </c>
      <c r="Q45" s="40">
        <f t="shared" si="27"/>
        <v>0.39548312945091796</v>
      </c>
      <c r="S45" s="102">
        <f t="shared" si="17"/>
        <v>-0.28877307346575254</v>
      </c>
      <c r="T45" s="143">
        <f t="shared" si="18"/>
        <v>-1.7283221698340401</v>
      </c>
    </row>
    <row r="46" spans="1:20" ht="20.100000000000001" customHeight="1" x14ac:dyDescent="0.25">
      <c r="A46" s="76"/>
      <c r="B46" s="2" t="s">
        <v>4</v>
      </c>
      <c r="C46" s="27">
        <v>1132602</v>
      </c>
      <c r="D46" s="65">
        <v>1008306</v>
      </c>
      <c r="E46" s="65">
        <v>391823</v>
      </c>
      <c r="F46" s="65">
        <v>719973</v>
      </c>
      <c r="G46" s="29">
        <v>928991</v>
      </c>
      <c r="H46" s="27">
        <v>617203</v>
      </c>
      <c r="I46" s="252">
        <v>723340</v>
      </c>
      <c r="J46" s="2"/>
      <c r="K46" s="141">
        <f t="shared" ref="K46:Q46" si="28">C46/C45</f>
        <v>5.4051415604838516E-3</v>
      </c>
      <c r="L46" s="67">
        <f t="shared" si="28"/>
        <v>4.3957644822608241E-3</v>
      </c>
      <c r="M46" s="67">
        <f t="shared" si="28"/>
        <v>1.7592830678701983E-3</v>
      </c>
      <c r="N46" s="67">
        <f t="shared" si="28"/>
        <v>3.034883653877963E-3</v>
      </c>
      <c r="O46" s="41">
        <f t="shared" si="28"/>
        <v>6.9101865281224074E-3</v>
      </c>
      <c r="P46" s="67">
        <f t="shared" si="28"/>
        <v>6.3049770615690994E-3</v>
      </c>
      <c r="Q46" s="41">
        <f t="shared" si="28"/>
        <v>1.0389383415789806E-2</v>
      </c>
      <c r="R46" s="2"/>
      <c r="S46" s="149">
        <f t="shared" si="17"/>
        <v>0.17196449142340525</v>
      </c>
      <c r="T46" s="150">
        <f t="shared" si="18"/>
        <v>0.4084406354220706</v>
      </c>
    </row>
    <row r="47" spans="1:20" ht="20.100000000000001" customHeight="1" thickBot="1" x14ac:dyDescent="0.3">
      <c r="A47" s="76"/>
      <c r="B47" s="2" t="s">
        <v>3</v>
      </c>
      <c r="C47" s="77">
        <v>208408996</v>
      </c>
      <c r="D47" s="65">
        <v>228372955</v>
      </c>
      <c r="E47" s="65">
        <v>222325605</v>
      </c>
      <c r="F47" s="65">
        <v>236512515</v>
      </c>
      <c r="G47" s="78">
        <v>133508914</v>
      </c>
      <c r="H47" s="27">
        <v>97274192</v>
      </c>
      <c r="I47" s="252">
        <v>68899656</v>
      </c>
      <c r="K47" s="141">
        <f t="shared" ref="K47:Q47" si="29">C47/C45</f>
        <v>0.99459485843951612</v>
      </c>
      <c r="L47" s="67">
        <f t="shared" si="29"/>
        <v>0.99560423551773913</v>
      </c>
      <c r="M47" s="67">
        <f t="shared" si="29"/>
        <v>0.99824071693212979</v>
      </c>
      <c r="N47" s="67">
        <f t="shared" si="29"/>
        <v>0.99696511634612206</v>
      </c>
      <c r="O47" s="153">
        <f t="shared" si="29"/>
        <v>0.99308981347187764</v>
      </c>
      <c r="P47" s="263">
        <f t="shared" si="29"/>
        <v>0.99369502293843093</v>
      </c>
      <c r="Q47" s="153">
        <f t="shared" si="29"/>
        <v>0.98961061658421023</v>
      </c>
      <c r="S47" s="151">
        <f t="shared" si="17"/>
        <v>-0.29169644503446507</v>
      </c>
      <c r="T47" s="148">
        <f t="shared" si="18"/>
        <v>-0.40844063542206932</v>
      </c>
    </row>
    <row r="48" spans="1:20" ht="20.100000000000001" customHeight="1" thickBot="1" x14ac:dyDescent="0.3">
      <c r="A48" s="113" t="s">
        <v>5</v>
      </c>
      <c r="B48" s="140"/>
      <c r="C48" s="122">
        <f>C31+C45</f>
        <v>461075038</v>
      </c>
      <c r="D48" s="123">
        <f>D31+D45</f>
        <v>517832642</v>
      </c>
      <c r="E48" s="123">
        <f>E31+E45</f>
        <v>536653330</v>
      </c>
      <c r="F48" s="123">
        <f>F31+F45</f>
        <v>588503010</v>
      </c>
      <c r="G48" s="250">
        <f t="shared" ref="G48:I48" si="30">G31+G45</f>
        <v>321477613</v>
      </c>
      <c r="H48" s="254">
        <f t="shared" si="30"/>
        <v>237159339</v>
      </c>
      <c r="I48" s="253">
        <f t="shared" si="30"/>
        <v>176045426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58">
        <f t="shared" ref="O48:Q48" si="31">O31+O45</f>
        <v>1</v>
      </c>
      <c r="P48" s="267">
        <f t="shared" si="31"/>
        <v>1</v>
      </c>
      <c r="Q48" s="124">
        <f t="shared" si="31"/>
        <v>1</v>
      </c>
      <c r="S48" s="132">
        <f t="shared" si="17"/>
        <v>-0.25769136167140355</v>
      </c>
      <c r="T48" s="125">
        <f t="shared" si="18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38</v>
      </c>
      <c r="K51" s="1" t="str">
        <f>S3</f>
        <v>VARIAÇÃO (JAN.-SET)</v>
      </c>
    </row>
    <row r="52" spans="1:11" ht="15" customHeight="1" thickBot="1" x14ac:dyDescent="0.3"/>
    <row r="53" spans="1:11" ht="24" customHeight="1" x14ac:dyDescent="0.25">
      <c r="A53" s="461" t="s">
        <v>48</v>
      </c>
      <c r="B53" s="478"/>
      <c r="C53" s="463">
        <v>2016</v>
      </c>
      <c r="D53" s="456">
        <v>2017</v>
      </c>
      <c r="E53" s="456">
        <v>2018</v>
      </c>
      <c r="F53" s="456">
        <v>2019</v>
      </c>
      <c r="G53" s="474">
        <v>2020</v>
      </c>
      <c r="H53" s="470" t="str">
        <f>H5</f>
        <v>janeiro - setembro</v>
      </c>
      <c r="I53" s="469"/>
      <c r="K53" s="471" t="s">
        <v>99</v>
      </c>
    </row>
    <row r="54" spans="1:11" ht="20.100000000000001" customHeight="1" thickBot="1" x14ac:dyDescent="0.3">
      <c r="A54" s="479"/>
      <c r="B54" s="480"/>
      <c r="C54" s="481">
        <v>2016</v>
      </c>
      <c r="D54" s="457">
        <v>2017</v>
      </c>
      <c r="E54" s="457">
        <v>2018</v>
      </c>
      <c r="F54" s="458"/>
      <c r="G54" s="475"/>
      <c r="H54" s="249">
        <v>2020</v>
      </c>
      <c r="I54" s="251">
        <v>2021</v>
      </c>
      <c r="K54" s="472"/>
    </row>
    <row r="55" spans="1:11" ht="20.100000000000001" customHeight="1" thickBot="1" x14ac:dyDescent="0.3">
      <c r="A55" s="20" t="s">
        <v>2</v>
      </c>
      <c r="B55" s="21"/>
      <c r="C55" s="154">
        <f>C31/C7</f>
        <v>9.8494977541431705</v>
      </c>
      <c r="D55" s="155">
        <f t="shared" ref="D55:G55" si="32">D31/D7</f>
        <v>10.411404658338641</v>
      </c>
      <c r="E55" s="155">
        <f>E31/E7</f>
        <v>10.813566770358026</v>
      </c>
      <c r="F55" s="155">
        <f>F31/F7</f>
        <v>10.404073324750314</v>
      </c>
      <c r="G55" s="161">
        <f t="shared" si="32"/>
        <v>10.469577751933423</v>
      </c>
      <c r="H55" s="268">
        <f t="shared" ref="H55:I55" si="33">H31/H7</f>
        <v>10.572709995552822</v>
      </c>
      <c r="I55" s="269">
        <f t="shared" si="33"/>
        <v>10.535292920389375</v>
      </c>
      <c r="K55" s="43">
        <f>(I55-H55)/H55</f>
        <v>-3.5390240703835896E-3</v>
      </c>
    </row>
    <row r="56" spans="1:11" ht="20.100000000000001" customHeight="1" x14ac:dyDescent="0.25">
      <c r="A56" s="75"/>
      <c r="B56" s="3" t="s">
        <v>11</v>
      </c>
      <c r="C56" s="162">
        <f t="shared" ref="C56:G71" si="34">C32/C8</f>
        <v>8.3407750570927028</v>
      </c>
      <c r="D56" s="163">
        <f t="shared" si="34"/>
        <v>8.3926113663102786</v>
      </c>
      <c r="E56" s="163">
        <f t="shared" si="34"/>
        <v>8.7688624445989944</v>
      </c>
      <c r="F56" s="163">
        <f t="shared" ref="F56" si="35">F32/F8</f>
        <v>8.8616296213916463</v>
      </c>
      <c r="G56" s="164">
        <f t="shared" si="34"/>
        <v>8.7098619598500981</v>
      </c>
      <c r="H56" s="162">
        <f t="shared" ref="H56:I56" si="36">H32/H8</f>
        <v>8.8486579691740275</v>
      </c>
      <c r="I56" s="270">
        <f t="shared" si="36"/>
        <v>8.6843568470520083</v>
      </c>
      <c r="K56" s="364">
        <f t="shared" ref="K56:K72" si="37">(I56-H56)/H56</f>
        <v>-1.8567914218675104E-2</v>
      </c>
    </row>
    <row r="57" spans="1:11" ht="20.100000000000001" customHeight="1" x14ac:dyDescent="0.25">
      <c r="A57" s="76"/>
      <c r="B57" s="2" t="s">
        <v>23</v>
      </c>
      <c r="C57" s="162">
        <f t="shared" si="34"/>
        <v>5.2730976957792945</v>
      </c>
      <c r="D57" s="163">
        <f t="shared" si="34"/>
        <v>6.1131859492436869</v>
      </c>
      <c r="E57" s="163">
        <f t="shared" si="34"/>
        <v>5.6729808754556217</v>
      </c>
      <c r="F57" s="163">
        <f t="shared" ref="F57" si="38">F33/F9</f>
        <v>6.9424964576496411</v>
      </c>
      <c r="G57" s="164">
        <f t="shared" si="34"/>
        <v>6.4647493741631248</v>
      </c>
      <c r="H57" s="162">
        <f t="shared" ref="H57:I57" si="39">H33/H9</f>
        <v>6.6526187822915608</v>
      </c>
      <c r="I57" s="270">
        <f t="shared" si="39"/>
        <v>5.7583639866876863</v>
      </c>
      <c r="K57" s="58">
        <f t="shared" si="37"/>
        <v>-0.1344214699306488</v>
      </c>
    </row>
    <row r="58" spans="1:11" ht="20.100000000000001" customHeight="1" x14ac:dyDescent="0.25">
      <c r="A58" s="76"/>
      <c r="B58" s="2" t="s">
        <v>17</v>
      </c>
      <c r="C58" s="162">
        <f t="shared" si="34"/>
        <v>13.142143378334337</v>
      </c>
      <c r="D58" s="163">
        <f t="shared" si="34"/>
        <v>14.005606159422275</v>
      </c>
      <c r="E58" s="163">
        <f t="shared" si="34"/>
        <v>15.710852034383059</v>
      </c>
      <c r="F58" s="163">
        <f t="shared" ref="F58" si="40">F34/F10</f>
        <v>16.516943049386594</v>
      </c>
      <c r="G58" s="164">
        <f t="shared" si="34"/>
        <v>16.821187510456113</v>
      </c>
      <c r="H58" s="162">
        <f t="shared" ref="H58:I58" si="41">H34/H10</f>
        <v>16.88889692681704</v>
      </c>
      <c r="I58" s="270">
        <f t="shared" si="41"/>
        <v>16.00096433205352</v>
      </c>
      <c r="K58" s="58">
        <f t="shared" si="37"/>
        <v>-5.2574931246907868E-2</v>
      </c>
    </row>
    <row r="59" spans="1:11" ht="20.100000000000001" customHeight="1" x14ac:dyDescent="0.25">
      <c r="A59" s="76"/>
      <c r="B59" s="2" t="s">
        <v>9</v>
      </c>
      <c r="C59" s="162">
        <f t="shared" si="34"/>
        <v>6.3988203266787655</v>
      </c>
      <c r="D59" s="163">
        <f t="shared" si="34"/>
        <v>3.142810838843511</v>
      </c>
      <c r="E59" s="163">
        <f t="shared" si="34"/>
        <v>3.4584985053288277</v>
      </c>
      <c r="F59" s="163">
        <f t="shared" ref="F59" si="42">F35/F11</f>
        <v>2.8007500021904268</v>
      </c>
      <c r="G59" s="164">
        <f t="shared" si="34"/>
        <v>3.0593498746433818</v>
      </c>
      <c r="H59" s="162">
        <f t="shared" ref="H59:I59" si="43">H35/H11</f>
        <v>2.8366807610993656</v>
      </c>
      <c r="I59" s="270">
        <f t="shared" si="43"/>
        <v>7.0727272727272723</v>
      </c>
      <c r="K59" s="58">
        <f t="shared" si="37"/>
        <v>1.493310974473635</v>
      </c>
    </row>
    <row r="60" spans="1:11" ht="20.100000000000001" customHeight="1" x14ac:dyDescent="0.25">
      <c r="A60" s="76"/>
      <c r="B60" s="2" t="s">
        <v>21</v>
      </c>
      <c r="C60" s="162">
        <f t="shared" si="34"/>
        <v>13.75466297322253</v>
      </c>
      <c r="D60" s="163">
        <f t="shared" si="34"/>
        <v>10.495685902002691</v>
      </c>
      <c r="E60" s="163">
        <f t="shared" si="34"/>
        <v>12.950920856147336</v>
      </c>
      <c r="F60" s="163">
        <f t="shared" ref="F60" si="44">F36/F12</f>
        <v>10.068164450557848</v>
      </c>
      <c r="G60" s="164">
        <f t="shared" si="34"/>
        <v>9.1511891531451433</v>
      </c>
      <c r="H60" s="162">
        <f t="shared" ref="H60:I60" si="45">H36/H12</f>
        <v>9.2064728224442245</v>
      </c>
      <c r="I60" s="270">
        <f t="shared" si="45"/>
        <v>8.9388248569356001</v>
      </c>
      <c r="K60" s="58">
        <f t="shared" si="37"/>
        <v>-2.9071716244698211E-2</v>
      </c>
    </row>
    <row r="61" spans="1:11" ht="20.100000000000001" customHeight="1" x14ac:dyDescent="0.25">
      <c r="A61" s="76"/>
      <c r="B61" s="2" t="s">
        <v>15</v>
      </c>
      <c r="C61" s="162">
        <f t="shared" si="34"/>
        <v>21.465735798703776</v>
      </c>
      <c r="D61" s="163">
        <f t="shared" si="34"/>
        <v>14.720789007092199</v>
      </c>
      <c r="E61" s="163">
        <f t="shared" si="34"/>
        <v>12.061285530956013</v>
      </c>
      <c r="F61" s="163">
        <f t="shared" ref="F61" si="46">F37/F13</f>
        <v>11.294826300496284</v>
      </c>
      <c r="G61" s="164">
        <f t="shared" si="34"/>
        <v>13.343641876226146</v>
      </c>
      <c r="H61" s="162">
        <f t="shared" ref="H61:I61" si="47">H37/H13</f>
        <v>12.624800920191117</v>
      </c>
      <c r="I61" s="270">
        <f t="shared" si="47"/>
        <v>19.824734299516908</v>
      </c>
      <c r="K61" s="58">
        <f t="shared" si="37"/>
        <v>0.57030074571796086</v>
      </c>
    </row>
    <row r="62" spans="1:11" ht="20.100000000000001" customHeight="1" x14ac:dyDescent="0.25">
      <c r="A62" s="76"/>
      <c r="B62" s="2" t="s">
        <v>22</v>
      </c>
      <c r="C62" s="162">
        <f t="shared" si="34"/>
        <v>8.5465300809799558</v>
      </c>
      <c r="D62" s="163">
        <f t="shared" si="34"/>
        <v>10.986867547585044</v>
      </c>
      <c r="E62" s="163">
        <f t="shared" si="34"/>
        <v>8.4069324817011086</v>
      </c>
      <c r="F62" s="163">
        <f t="shared" ref="F62" si="48">F38/F14</f>
        <v>8.1401663674342579</v>
      </c>
      <c r="G62" s="164">
        <f t="shared" si="34"/>
        <v>7.8997118247652534</v>
      </c>
      <c r="H62" s="162">
        <f t="shared" ref="H62:I62" si="49">H38/H14</f>
        <v>8.3598536664805501</v>
      </c>
      <c r="I62" s="270">
        <f t="shared" si="49"/>
        <v>7.2446733280077522</v>
      </c>
      <c r="K62" s="58">
        <f t="shared" si="37"/>
        <v>-0.13339711231360374</v>
      </c>
    </row>
    <row r="63" spans="1:11" ht="20.100000000000001" customHeight="1" x14ac:dyDescent="0.25">
      <c r="A63" s="76"/>
      <c r="B63" s="2" t="s">
        <v>16</v>
      </c>
      <c r="C63" s="162">
        <f t="shared" si="34"/>
        <v>8.8219907864146805</v>
      </c>
      <c r="D63" s="163">
        <f t="shared" si="34"/>
        <v>7.9278075188695167</v>
      </c>
      <c r="E63" s="163">
        <f t="shared" si="34"/>
        <v>5.3059111054299448</v>
      </c>
      <c r="F63" s="163">
        <f t="shared" ref="F63" si="50">F39/F15</f>
        <v>7.4216689735864705</v>
      </c>
      <c r="G63" s="164">
        <f t="shared" si="34"/>
        <v>7.9880529372729274</v>
      </c>
      <c r="H63" s="162">
        <f t="shared" ref="H63:I63" si="51">H39/H15</f>
        <v>8.2618502757671983</v>
      </c>
      <c r="I63" s="270">
        <f t="shared" si="51"/>
        <v>7.3545876839595499</v>
      </c>
      <c r="K63" s="58">
        <f t="shared" si="37"/>
        <v>-0.10981348747855392</v>
      </c>
    </row>
    <row r="64" spans="1:11" ht="20.100000000000001" customHeight="1" x14ac:dyDescent="0.25">
      <c r="A64" s="76"/>
      <c r="B64" s="2" t="s">
        <v>10</v>
      </c>
      <c r="C64" s="162">
        <f t="shared" si="34"/>
        <v>8.6157584549226236</v>
      </c>
      <c r="D64" s="163">
        <f t="shared" si="34"/>
        <v>9.2267089803991489</v>
      </c>
      <c r="E64" s="163">
        <f t="shared" si="34"/>
        <v>10.043909773256988</v>
      </c>
      <c r="F64" s="163">
        <f t="shared" ref="F64" si="52">F40/F16</f>
        <v>9.7347836212761418</v>
      </c>
      <c r="G64" s="164">
        <f t="shared" si="34"/>
        <v>11.959347444545473</v>
      </c>
      <c r="H64" s="162">
        <f t="shared" ref="H64:I64" si="53">H40/H16</f>
        <v>11.857966628685308</v>
      </c>
      <c r="I64" s="270">
        <f t="shared" si="53"/>
        <v>11.088910620904507</v>
      </c>
      <c r="K64" s="58">
        <f t="shared" si="37"/>
        <v>-6.4855639407889451E-2</v>
      </c>
    </row>
    <row r="65" spans="1:36" ht="20.100000000000001" customHeight="1" x14ac:dyDescent="0.25">
      <c r="A65" s="76"/>
      <c r="B65" s="2" t="s">
        <v>13</v>
      </c>
      <c r="C65" s="162">
        <f t="shared" si="34"/>
        <v>6.5114133195300425</v>
      </c>
      <c r="D65" s="163">
        <f t="shared" si="34"/>
        <v>6.194533158108551</v>
      </c>
      <c r="E65" s="163">
        <f t="shared" si="34"/>
        <v>5.8572628598213905</v>
      </c>
      <c r="F65" s="163">
        <f t="shared" ref="F65" si="54">F41/F17</f>
        <v>4.6456746925895409</v>
      </c>
      <c r="G65" s="164">
        <f t="shared" si="34"/>
        <v>5.0539941688228893</v>
      </c>
      <c r="H65" s="162">
        <f t="shared" ref="H65:I65" si="55">H41/H17</f>
        <v>4.8571710092540634</v>
      </c>
      <c r="I65" s="270">
        <f t="shared" si="55"/>
        <v>5.1078741326041888</v>
      </c>
      <c r="K65" s="58">
        <f t="shared" si="37"/>
        <v>5.1615049763015633E-2</v>
      </c>
    </row>
    <row r="66" spans="1:36" ht="20.100000000000001" customHeight="1" x14ac:dyDescent="0.25">
      <c r="A66" s="76"/>
      <c r="B66" s="2" t="s">
        <v>12</v>
      </c>
      <c r="C66" s="162">
        <f t="shared" si="34"/>
        <v>9.4593915192518825</v>
      </c>
      <c r="D66" s="163">
        <f t="shared" si="34"/>
        <v>9.8262393081334114</v>
      </c>
      <c r="E66" s="163">
        <f t="shared" si="34"/>
        <v>9.8714347596235577</v>
      </c>
      <c r="F66" s="163">
        <f t="shared" ref="F66" si="56">F42/F18</f>
        <v>9.5642067097241092</v>
      </c>
      <c r="G66" s="164">
        <f t="shared" si="34"/>
        <v>8.986912153786843</v>
      </c>
      <c r="H66" s="162">
        <f t="shared" ref="H66:I66" si="57">H42/H18</f>
        <v>9.0915740068112321</v>
      </c>
      <c r="I66" s="270">
        <f t="shared" si="57"/>
        <v>9.4306316388071529</v>
      </c>
      <c r="K66" s="58">
        <f t="shared" si="37"/>
        <v>3.7293611836839852E-2</v>
      </c>
    </row>
    <row r="67" spans="1:36" s="1" customFormat="1" ht="20.100000000000001" customHeight="1" x14ac:dyDescent="0.25">
      <c r="A67" s="76"/>
      <c r="B67" s="2" t="s">
        <v>7</v>
      </c>
      <c r="C67" s="162">
        <f t="shared" si="34"/>
        <v>10.43620664331918</v>
      </c>
      <c r="D67" s="163">
        <f t="shared" si="34"/>
        <v>10.88841256916583</v>
      </c>
      <c r="E67" s="163">
        <f t="shared" si="34"/>
        <v>11.564204729106528</v>
      </c>
      <c r="F67" s="163">
        <f t="shared" ref="F67" si="58">F43/F19</f>
        <v>11.385771020236271</v>
      </c>
      <c r="G67" s="164">
        <f t="shared" si="34"/>
        <v>11.546967232898602</v>
      </c>
      <c r="H67" s="162">
        <f t="shared" ref="H67:I67" si="59">H43/H19</f>
        <v>11.633590514105236</v>
      </c>
      <c r="I67" s="270">
        <f t="shared" si="59"/>
        <v>11.888372926179894</v>
      </c>
      <c r="J67"/>
      <c r="K67" s="58">
        <f t="shared" si="37"/>
        <v>2.1900582779301427E-2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6">
        <f t="shared" si="34"/>
        <v>17.343538291795131</v>
      </c>
      <c r="D68" s="167">
        <f t="shared" si="34"/>
        <v>15.135612348541587</v>
      </c>
      <c r="E68" s="167">
        <f t="shared" si="34"/>
        <v>17.897327696503972</v>
      </c>
      <c r="F68" s="167">
        <f t="shared" ref="F68" si="60">F44/F20</f>
        <v>17.227658366505111</v>
      </c>
      <c r="G68" s="164">
        <f t="shared" si="34"/>
        <v>17.857502174372957</v>
      </c>
      <c r="H68" s="162">
        <f t="shared" ref="H68:I68" si="61">H44/H20</f>
        <v>17.814690574936975</v>
      </c>
      <c r="I68" s="270">
        <f t="shared" si="61"/>
        <v>18.799497534485987</v>
      </c>
      <c r="K68" s="64">
        <f t="shared" si="37"/>
        <v>5.5280609865574142E-2</v>
      </c>
    </row>
    <row r="69" spans="1:36" ht="20.100000000000001" customHeight="1" thickBot="1" x14ac:dyDescent="0.3">
      <c r="A69" s="22" t="s">
        <v>57</v>
      </c>
      <c r="B69" s="23"/>
      <c r="C69" s="169">
        <f t="shared" si="34"/>
        <v>4.3607267461763808</v>
      </c>
      <c r="D69" s="170">
        <f t="shared" si="34"/>
        <v>4.3688660485568471</v>
      </c>
      <c r="E69" s="170">
        <f t="shared" si="34"/>
        <v>4.2553963546621869</v>
      </c>
      <c r="F69" s="170">
        <f t="shared" ref="F69" si="62">F45/F21</f>
        <v>4.2796460972023116</v>
      </c>
      <c r="G69" s="171">
        <f t="shared" si="34"/>
        <v>4.2715937448963448</v>
      </c>
      <c r="H69" s="169">
        <f t="shared" ref="H69:I69" si="63">H45/H21</f>
        <v>4.2829460018290968</v>
      </c>
      <c r="I69" s="271">
        <f t="shared" si="63"/>
        <v>4.2505875442630927</v>
      </c>
      <c r="K69" s="43">
        <f t="shared" si="37"/>
        <v>-7.5551869092407228E-3</v>
      </c>
    </row>
    <row r="70" spans="1:36" ht="20.100000000000001" customHeight="1" x14ac:dyDescent="0.25">
      <c r="A70" s="76"/>
      <c r="B70" s="2" t="s">
        <v>4</v>
      </c>
      <c r="C70" s="162">
        <f t="shared" si="34"/>
        <v>3.1413348569399915</v>
      </c>
      <c r="D70" s="163">
        <f t="shared" si="34"/>
        <v>4.3284595703762214</v>
      </c>
      <c r="E70" s="163">
        <f t="shared" si="34"/>
        <v>3.1386516925936014</v>
      </c>
      <c r="F70" s="163">
        <f t="shared" ref="F70" si="64">F46/F22</f>
        <v>6.0754139030935139</v>
      </c>
      <c r="G70" s="164">
        <f t="shared" si="34"/>
        <v>7.2685314138173851</v>
      </c>
      <c r="H70" s="162">
        <f t="shared" ref="H70:I70" si="65">H46/H22</f>
        <v>8.5625121389528598</v>
      </c>
      <c r="I70" s="270">
        <f t="shared" si="65"/>
        <v>5.3052962014918261</v>
      </c>
      <c r="K70" s="364">
        <f t="shared" si="37"/>
        <v>-0.38040424172284681</v>
      </c>
    </row>
    <row r="71" spans="1:36" ht="20.100000000000001" customHeight="1" thickBot="1" x14ac:dyDescent="0.3">
      <c r="A71" s="76"/>
      <c r="B71" s="2" t="s">
        <v>3</v>
      </c>
      <c r="C71" s="166">
        <f t="shared" si="34"/>
        <v>4.3699453667179951</v>
      </c>
      <c r="D71" s="163">
        <f t="shared" si="34"/>
        <v>4.3690461229431028</v>
      </c>
      <c r="E71" s="163">
        <f t="shared" si="34"/>
        <v>4.2580664307500946</v>
      </c>
      <c r="F71" s="163">
        <f t="shared" ref="F71" si="66">F47/F23</f>
        <v>4.2757988184197595</v>
      </c>
      <c r="G71" s="168">
        <f t="shared" si="34"/>
        <v>4.2593735533852106</v>
      </c>
      <c r="H71" s="162">
        <f t="shared" ref="H71:I71" si="67">H47/H23</f>
        <v>4.2694066939147275</v>
      </c>
      <c r="I71" s="270">
        <f t="shared" si="67"/>
        <v>4.2417345173146748</v>
      </c>
      <c r="K71" s="64">
        <f t="shared" si="37"/>
        <v>-6.4815040083893716E-3</v>
      </c>
    </row>
    <row r="72" spans="1:36" ht="20.100000000000001" customHeight="1" thickBot="1" x14ac:dyDescent="0.3">
      <c r="A72" s="113" t="s">
        <v>5</v>
      </c>
      <c r="B72" s="140"/>
      <c r="C72" s="172">
        <f t="shared" ref="C72:G72" si="68">C48/C24</f>
        <v>6.2654848542489967</v>
      </c>
      <c r="D72" s="173">
        <f t="shared" si="68"/>
        <v>6.4560462042243847</v>
      </c>
      <c r="E72" s="173">
        <f t="shared" si="68"/>
        <v>6.5952788640868016</v>
      </c>
      <c r="F72" s="173">
        <f t="shared" ref="F72" si="69">F48/F24</f>
        <v>6.5978985290550964</v>
      </c>
      <c r="G72" s="259">
        <f t="shared" si="68"/>
        <v>6.5158736417840455</v>
      </c>
      <c r="H72" s="272">
        <f t="shared" ref="H72:I72" si="70">H48/H24</f>
        <v>6.5825506078009886</v>
      </c>
      <c r="I72" s="273">
        <f t="shared" si="70"/>
        <v>6.6479567169576921</v>
      </c>
      <c r="K72" s="174">
        <f t="shared" si="37"/>
        <v>9.936286563325571E-3</v>
      </c>
    </row>
    <row r="74" spans="1:36" ht="15.75" x14ac:dyDescent="0.25">
      <c r="A74" s="139" t="s">
        <v>50</v>
      </c>
    </row>
  </sheetData>
  <mergeCells count="36">
    <mergeCell ref="P5:Q5"/>
    <mergeCell ref="H29:I29"/>
    <mergeCell ref="P29:Q29"/>
    <mergeCell ref="H53:I53"/>
    <mergeCell ref="S5:T5"/>
    <mergeCell ref="O29:O30"/>
    <mergeCell ref="S29:T29"/>
    <mergeCell ref="O5:O6"/>
    <mergeCell ref="L29:L30"/>
    <mergeCell ref="M29:M30"/>
    <mergeCell ref="L5:L6"/>
    <mergeCell ref="M5:M6"/>
    <mergeCell ref="N5:N6"/>
    <mergeCell ref="N29:N30"/>
    <mergeCell ref="A29:B30"/>
    <mergeCell ref="C29:C30"/>
    <mergeCell ref="D29:D30"/>
    <mergeCell ref="E29:E30"/>
    <mergeCell ref="K29:K30"/>
    <mergeCell ref="G29:G30"/>
    <mergeCell ref="F29:F30"/>
    <mergeCell ref="A5:B6"/>
    <mergeCell ref="C5:C6"/>
    <mergeCell ref="D5:D6"/>
    <mergeCell ref="E5:E6"/>
    <mergeCell ref="K5:K6"/>
    <mergeCell ref="G5:G6"/>
    <mergeCell ref="H5:I5"/>
    <mergeCell ref="F5:F6"/>
    <mergeCell ref="A53:B54"/>
    <mergeCell ref="C53:C54"/>
    <mergeCell ref="D53:D54"/>
    <mergeCell ref="E53:E54"/>
    <mergeCell ref="K53:K54"/>
    <mergeCell ref="G53:G54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7:Q24 S8:S23 P31:Q48 S31:T48 H55:I72 K55:K72 S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10</vt:i4>
      </vt:variant>
    </vt:vector>
  </HeadingPairs>
  <TitlesOfParts>
    <vt:vector size="28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Folha1</vt:lpstr>
      <vt:lpstr>Folha2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2019-10-28T17:03:41Z</cp:lastPrinted>
  <dcterms:created xsi:type="dcterms:W3CDTF">2013-02-15T14:51:16Z</dcterms:created>
  <dcterms:modified xsi:type="dcterms:W3CDTF">2021-11-29T12:04:43Z</dcterms:modified>
</cp:coreProperties>
</file>